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3" yWindow="65264" windowWidth="20212" windowHeight="11481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1,2'!$A$1:$Q$23</definedName>
    <definedName name="_xlnm.Print_Area" localSheetId="5">'CUADRO 1,3'!$A$1:$Q$25</definedName>
    <definedName name="_xlnm.Print_Area" localSheetId="6">'CUADRO 1,4'!$A$1:$Y$37</definedName>
    <definedName name="_xlnm.Print_Area" localSheetId="7">'CUADRO 1,5'!$A$3:$Y$46</definedName>
    <definedName name="_xlnm.Print_Area" localSheetId="9">'CUADRO 1,7'!$A$1:$Q$53</definedName>
    <definedName name="_xlnm.Print_Area" localSheetId="16">'CUADRO 1.10'!$A$1:$Z$66</definedName>
    <definedName name="_xlnm.Print_Area" localSheetId="17">'CUADRO 1.11'!$A$3:$Z$63</definedName>
    <definedName name="_xlnm.Print_Area" localSheetId="18">'CUADRO 1.12'!$A$1:$Z$24</definedName>
    <definedName name="_xlnm.Print_Area" localSheetId="19">'CUADRO 1.13'!$A$3:$Z$17</definedName>
    <definedName name="_xlnm.Print_Area" localSheetId="2">'CUADRO 1.1A'!$A$1:$O$38</definedName>
    <definedName name="_xlnm.Print_Area" localSheetId="3">'CUADRO 1.1B'!$A$1:$O$38</definedName>
    <definedName name="_xlnm.Print_Area" localSheetId="8">'CUADRO 1.6'!$A$1:$R$61</definedName>
    <definedName name="_xlnm.Print_Area" localSheetId="10">'CUADRO 1.8'!$A$1:$Y$84</definedName>
    <definedName name="_xlnm.Print_Area" localSheetId="11">'CUADRO 1.8 B'!$A$3:$Y$47</definedName>
    <definedName name="_xlnm.Print_Area" localSheetId="12">'CUADRO 1.8 C'!$A$1:$Z$62</definedName>
    <definedName name="_xlnm.Print_Area" localSheetId="13">'CUADRO 1.9'!$A$1:$Y$57</definedName>
    <definedName name="_xlnm.Print_Area" localSheetId="14">'CUADRO 1.9 B'!$A$1:$Y$50</definedName>
    <definedName name="_xlnm.Print_Area" localSheetId="15">'CUADRO 1.9 C'!$A$1:$Z$72</definedName>
    <definedName name="_xlnm.Print_Area" localSheetId="0">'INDICE'!$A$1:$D$32</definedName>
    <definedName name="PAX_NACIONAL" localSheetId="5">'CUADRO 1,3'!$A$6:$N$22</definedName>
    <definedName name="PAX_NACIONAL" localSheetId="6">'CUADRO 1,4'!$A$6:$T$35</definedName>
    <definedName name="PAX_NACIONAL" localSheetId="7">'CUADRO 1,5'!$A$6:$T$44</definedName>
    <definedName name="PAX_NACIONAL" localSheetId="9">'CUADRO 1,7'!$A$6:$N$51</definedName>
    <definedName name="PAX_NACIONAL" localSheetId="16">'CUADRO 1.10'!$A$6:$U$62</definedName>
    <definedName name="PAX_NACIONAL" localSheetId="17">'CUADRO 1.11'!$A$6:$U$61</definedName>
    <definedName name="PAX_NACIONAL" localSheetId="18">'CUADRO 1.12'!$A$7:$U$21</definedName>
    <definedName name="PAX_NACIONAL" localSheetId="19">'CUADRO 1.13'!$A$6:$U$15</definedName>
    <definedName name="PAX_NACIONAL" localSheetId="8">'CUADRO 1.6'!$A$6:$N$59</definedName>
    <definedName name="PAX_NACIONAL" localSheetId="10">'CUADRO 1.8'!$A$6:$T$80</definedName>
    <definedName name="PAX_NACIONAL" localSheetId="11">'CUADRO 1.8 B'!$A$6:$T$44</definedName>
    <definedName name="PAX_NACIONAL" localSheetId="12">'CUADRO 1.8 C'!$A$6:$T$59</definedName>
    <definedName name="PAX_NACIONAL" localSheetId="13">'CUADRO 1.9'!$A$6:$T$53</definedName>
    <definedName name="PAX_NACIONAL" localSheetId="14">'CUADRO 1.9 B'!$A$6:$T$45</definedName>
    <definedName name="PAX_NACIONAL" localSheetId="15">'CUADRO 1.9 C'!$A$6:$T$67</definedName>
    <definedName name="PAX_NACIONAL">'CUADRO 1,2'!$A$6:$N$20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<sst xmlns="http://schemas.openxmlformats.org/spreadsheetml/2006/main" count="1566" uniqueCount="467">
  <si>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</si>
  <si>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</si>
  <si>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</si>
  <si>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</si>
  <si>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</si>
  <si>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</si>
  <si>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</si>
  <si>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</si>
  <si>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</si>
  <si>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</si>
  <si>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</si>
  <si>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</si>
  <si>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</si>
  <si>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</si>
  <si>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</si>
  <si>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</si>
  <si>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</si>
  <si>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</si>
  <si>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</si>
  <si>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</si>
  <si>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</si>
  <si>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</si>
  <si>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</si>
  <si>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</si>
  <si>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</si>
  <si>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</si>
  <si>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</si>
  <si>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</si>
  <si>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</si>
  <si>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</si>
  <si>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</si>
  <si>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</si>
  <si>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</si>
  <si>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</si>
  <si>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</si>
  <si>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</si>
  <si>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</si>
  <si>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</si>
  <si>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</si>
  <si>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</si>
  <si>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</si>
  <si>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</si>
  <si>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</si>
  <si>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</si>
  <si>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</si>
  <si>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</si>
  <si>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</si>
  <si>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</si>
  <si>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</si>
  <si>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</si>
  <si>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</si>
  <si>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</si>
  <si>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</si>
  <si>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</si>
  <si>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</si>
  <si>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</si>
  <si>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</si>
  <si>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</si>
  <si>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</si>
  <si>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</si>
  <si>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</si>
  <si>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</si>
  <si>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</si>
  <si>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</si>
  <si>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</si>
  <si>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</si>
  <si>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</si>
  <si>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</si>
  <si>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</si>
  <si>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</si>
  <si>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</si>
  <si>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</si>
  <si>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</si>
  <si>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</si>
  <si>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</si>
  <si>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</si>
  <si>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</si>
  <si>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</si>
  <si>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</si>
  <si>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</si>
  <si>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</si>
  <si>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</si>
  <si>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</si>
  <si>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</si>
  <si>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</si>
  <si>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</si>
  <si>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</si>
  <si>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</si>
  <si>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</si>
  <si>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</si>
  <si>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</si>
  <si>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</si>
  <si>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</si>
  <si>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</si>
  <si>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</si>
  <si>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</si>
  <si>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</si>
  <si>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</si>
  <si>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</si>
  <si>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</si>
  <si>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</si>
  <si>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</si>
  <si>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</si>
  <si>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</si>
  <si>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</si>
  <si>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</si>
  <si>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</si>
  <si>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</si>
  <si>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</si>
  <si>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</si>
  <si>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</si>
  <si>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</si>
  <si>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</si>
  <si>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</si>
  <si>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</si>
  <si>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</si>
  <si>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</si>
  <si>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</si>
  <si>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</si>
  <si>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</si>
  <si>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</si>
  <si>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</si>
  <si>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</si>
  <si>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</si>
  <si>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</si>
  <si>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</si>
  <si>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</si>
  <si>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</si>
  <si>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</si>
  <si>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</si>
  <si>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</si>
  <si>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</si>
  <si>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</si>
  <si>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</si>
  <si>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</si>
  <si>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</si>
  <si>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</si>
  <si>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</si>
  <si>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</si>
  <si>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</si>
  <si>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</si>
  <si>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</si>
  <si>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</si>
  <si>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Información provisional.</t>
  </si>
  <si>
    <t>Información provisional. *: Variación superior a 500%   **: Antes Aires.</t>
  </si>
  <si>
    <t xml:space="preserve">Información provisional.  </t>
  </si>
  <si>
    <t xml:space="preserve">Información provisional. *: Variación superior a 500%   . </t>
  </si>
  <si>
    <t>Fuente: Empresas Aéreas, Archivos Origen-Destino, Tráfico de Vuelos Charter, Tráfico de Aerotaixs.</t>
  </si>
  <si>
    <t>Boletín Origen-Destino Mayo 2014</t>
  </si>
  <si>
    <t>Ene- May 2013</t>
  </si>
  <si>
    <t>Ene- May 2014</t>
  </si>
  <si>
    <t>May 2014 - May 2013</t>
  </si>
  <si>
    <t>Ene - May 2014 / Ene - May 2013</t>
  </si>
  <si>
    <t>Mayo 2014</t>
  </si>
  <si>
    <t>Mayo 2013</t>
  </si>
  <si>
    <t>Enero - Mayo 2014</t>
  </si>
  <si>
    <t>Enero - Mayo 2013</t>
  </si>
  <si>
    <t>Avianca</t>
  </si>
  <si>
    <t>Lan Colombia</t>
  </si>
  <si>
    <t>Fast Colombia</t>
  </si>
  <si>
    <t>Satena</t>
  </si>
  <si>
    <t>Easy Fly</t>
  </si>
  <si>
    <t>Copa Airlines Colombia</t>
  </si>
  <si>
    <t>Aer. Antioquia</t>
  </si>
  <si>
    <t>Searca</t>
  </si>
  <si>
    <t>Helicol</t>
  </si>
  <si>
    <t>Sarpa</t>
  </si>
  <si>
    <t>Taxcaldas</t>
  </si>
  <si>
    <t>Otras</t>
  </si>
  <si>
    <t>Aerosucre</t>
  </si>
  <si>
    <t>Selva</t>
  </si>
  <si>
    <t>LAS</t>
  </si>
  <si>
    <t>Aer Caribe</t>
  </si>
  <si>
    <t>Tampa</t>
  </si>
  <si>
    <t>Air Colombia</t>
  </si>
  <si>
    <t>Aliansa</t>
  </si>
  <si>
    <t>Aerovanguardia</t>
  </si>
  <si>
    <t>Aerogal</t>
  </si>
  <si>
    <t>American</t>
  </si>
  <si>
    <t>Taca</t>
  </si>
  <si>
    <t>Jetblue</t>
  </si>
  <si>
    <t>Spirit Airlines</t>
  </si>
  <si>
    <t>Lan Peru</t>
  </si>
  <si>
    <t>United Airlines</t>
  </si>
  <si>
    <t>Taca International Airlines S.A</t>
  </si>
  <si>
    <t>Iberia</t>
  </si>
  <si>
    <t>Lufthansa</t>
  </si>
  <si>
    <t>Air France</t>
  </si>
  <si>
    <t>Delta</t>
  </si>
  <si>
    <t>Lacsa</t>
  </si>
  <si>
    <t>Aeromexico</t>
  </si>
  <si>
    <t>Copa</t>
  </si>
  <si>
    <t>Conviasa</t>
  </si>
  <si>
    <t>Aerol. Argentinas</t>
  </si>
  <si>
    <t>Air Canada</t>
  </si>
  <si>
    <t>Interjet</t>
  </si>
  <si>
    <t>Tame</t>
  </si>
  <si>
    <t>Insel Air</t>
  </si>
  <si>
    <t>Cubana</t>
  </si>
  <si>
    <t>Centurion</t>
  </si>
  <si>
    <t>Linea A. Carguera de Col</t>
  </si>
  <si>
    <t>Ups</t>
  </si>
  <si>
    <t>Sky Lease I.</t>
  </si>
  <si>
    <t>Martinair</t>
  </si>
  <si>
    <t>Vensecar C.A.</t>
  </si>
  <si>
    <t>Airborne Express. Inc</t>
  </si>
  <si>
    <t>Absa</t>
  </si>
  <si>
    <t>Mas Air</t>
  </si>
  <si>
    <t>Cargolux</t>
  </si>
  <si>
    <t>Florida West</t>
  </si>
  <si>
    <t>Fedex</t>
  </si>
  <si>
    <t>Dhl Aero Expreso, S.A.</t>
  </si>
  <si>
    <t>BOG-MDE-BOG</t>
  </si>
  <si>
    <t>BOG-CLO-BOG</t>
  </si>
  <si>
    <t>BOG-CTG-BOG</t>
  </si>
  <si>
    <t>BOG-BAQ-BOG</t>
  </si>
  <si>
    <t>BOG-BGA-BOG</t>
  </si>
  <si>
    <t>BOG-PEI-BOG</t>
  </si>
  <si>
    <t>BOG-SMR-BOG</t>
  </si>
  <si>
    <t>CTG-MDE-CTG</t>
  </si>
  <si>
    <t>BOG-ADZ-BOG</t>
  </si>
  <si>
    <t>CLO-MDE-CLO</t>
  </si>
  <si>
    <t>BOG-CUC-BOG</t>
  </si>
  <si>
    <t>BOG-MTR-BOG</t>
  </si>
  <si>
    <t>BOG-EYP-BOG</t>
  </si>
  <si>
    <t>BOG-VUP-BOG</t>
  </si>
  <si>
    <t>BAQ-MDE-BAQ</t>
  </si>
  <si>
    <t>BOG-AXM-BOG</t>
  </si>
  <si>
    <t>CLO-CTG-CLO</t>
  </si>
  <si>
    <t>BOG-NVA-BOG</t>
  </si>
  <si>
    <t>ADZ-MDE-ADZ</t>
  </si>
  <si>
    <t>BOG-EJA-BOG</t>
  </si>
  <si>
    <t>EOH-UIB-EOH</t>
  </si>
  <si>
    <t>APO-EOH-APO</t>
  </si>
  <si>
    <t>MDE-SMR-MDE</t>
  </si>
  <si>
    <t>ADZ-CLO-ADZ</t>
  </si>
  <si>
    <t>BOG-PSO-BOG</t>
  </si>
  <si>
    <t>BOG-LET-BOG</t>
  </si>
  <si>
    <t>CTG-PEI-CTG</t>
  </si>
  <si>
    <t>CLO-BAQ-CLO</t>
  </si>
  <si>
    <t>BOG-MZL-BOG</t>
  </si>
  <si>
    <t>CLO-SMR-CLO</t>
  </si>
  <si>
    <t>BOG-IBE-BOG</t>
  </si>
  <si>
    <t>BOG-RCH-BOG</t>
  </si>
  <si>
    <t>EOH-PEI-EOH</t>
  </si>
  <si>
    <t>BOG-EOH-BOG</t>
  </si>
  <si>
    <t>BOG-PPN-BOG</t>
  </si>
  <si>
    <t>EOH-MTR-EOH</t>
  </si>
  <si>
    <t>BOG-FLA-BOG</t>
  </si>
  <si>
    <t>CUC-BGA-CUC</t>
  </si>
  <si>
    <t>BOG-AUC-BOG</t>
  </si>
  <si>
    <t>BOG-UIB-BOG</t>
  </si>
  <si>
    <t>ADZ-PEI-ADZ</t>
  </si>
  <si>
    <t>ADZ-PVA-ADZ</t>
  </si>
  <si>
    <t>ADZ-CTG-ADZ</t>
  </si>
  <si>
    <t>BOG-VVC-BOG</t>
  </si>
  <si>
    <t>CTG-BGA-CTG</t>
  </si>
  <si>
    <t>CLO-PSO-CLO</t>
  </si>
  <si>
    <t>CLO-TCO-CLO</t>
  </si>
  <si>
    <t>CAQ-EOH-CAQ</t>
  </si>
  <si>
    <t>ADZ-BGA-ADZ</t>
  </si>
  <si>
    <t>BOG-CZU-BOG</t>
  </si>
  <si>
    <t>OTRAS</t>
  </si>
  <si>
    <t>BOG-MIA-BOG</t>
  </si>
  <si>
    <t>BOG-FLL-BOG</t>
  </si>
  <si>
    <t>BOG-JFK-BOG</t>
  </si>
  <si>
    <t>MDE-MIA-MDE</t>
  </si>
  <si>
    <t>CLO-MIA-CLO</t>
  </si>
  <si>
    <t>BOG-IAH-BOG</t>
  </si>
  <si>
    <t>MDE-FLL-MDE</t>
  </si>
  <si>
    <t>BOG-ORL-BOG</t>
  </si>
  <si>
    <t>BAQ-MIA-BAQ</t>
  </si>
  <si>
    <t>BOG-EWR-BOG</t>
  </si>
  <si>
    <t>BOG-YYZ-BOG</t>
  </si>
  <si>
    <t>BOG-DFW-BOG</t>
  </si>
  <si>
    <t>BOG-ATL-BOG</t>
  </si>
  <si>
    <t>BOG-IAD-BOG</t>
  </si>
  <si>
    <t>CTG-FLL-CTG</t>
  </si>
  <si>
    <t>CTG-MIA-CTG</t>
  </si>
  <si>
    <t>MDE-JFK-MDE</t>
  </si>
  <si>
    <t>AXM-FLL-AXM</t>
  </si>
  <si>
    <t>BOG-LAX-BOG</t>
  </si>
  <si>
    <t>PEI-JFK-PEI</t>
  </si>
  <si>
    <t>BOG-LIM-BOG</t>
  </si>
  <si>
    <t>BOG-UIO-BOG</t>
  </si>
  <si>
    <t>BOG-CCS-BOG</t>
  </si>
  <si>
    <t>BOG-GYE-BOG</t>
  </si>
  <si>
    <t>BOG-BUE-BOG</t>
  </si>
  <si>
    <t>BOG-SCL-BOG</t>
  </si>
  <si>
    <t>BOG-SAO-BOG</t>
  </si>
  <si>
    <t>BOG-GRU-BOG</t>
  </si>
  <si>
    <t>MDE-LIM-MDE</t>
  </si>
  <si>
    <t>MDE-UIO-MDE</t>
  </si>
  <si>
    <t>BOG-RIO-BOG</t>
  </si>
  <si>
    <t>MDE-CCS-MDE</t>
  </si>
  <si>
    <t>CLO-UIO-CLO</t>
  </si>
  <si>
    <t>CLO-ESM-CLO</t>
  </si>
  <si>
    <t>BOG-MAD-BOG</t>
  </si>
  <si>
    <t>BOG-FRA-BOG</t>
  </si>
  <si>
    <t>BOG-CDG-BOG</t>
  </si>
  <si>
    <t>CLO-MAD-CLO</t>
  </si>
  <si>
    <t>BOG-BCN-BOG</t>
  </si>
  <si>
    <t>MDE-MAD-MDE</t>
  </si>
  <si>
    <t>PEI-MAD-PEI</t>
  </si>
  <si>
    <t>CTG-MAD-CTG</t>
  </si>
  <si>
    <t>CLO-BCN-CLO</t>
  </si>
  <si>
    <t>BAQ-MAD-BAQ</t>
  </si>
  <si>
    <t>BOG-PTY-BOG</t>
  </si>
  <si>
    <t>BOG-MEX-BOG</t>
  </si>
  <si>
    <t>MDE-PTY-MDE</t>
  </si>
  <si>
    <t>CLO-PTY-CLO</t>
  </si>
  <si>
    <t>BOG-SJO-BOG</t>
  </si>
  <si>
    <t>BAQ-PTY-BAQ</t>
  </si>
  <si>
    <t>ADZ-PTY-ADZ</t>
  </si>
  <si>
    <t>CTG-PTY-CTG</t>
  </si>
  <si>
    <t>BOG-PUJ-BOG</t>
  </si>
  <si>
    <t>BOG-SDQ-BOG</t>
  </si>
  <si>
    <t>BGA-PTY-BGA</t>
  </si>
  <si>
    <t>BOG-HAV-BOG</t>
  </si>
  <si>
    <t>BOG-AUA-BOG</t>
  </si>
  <si>
    <t>BOG-CUR-BOG</t>
  </si>
  <si>
    <t>MDE-CUR-MDE</t>
  </si>
  <si>
    <t>CLO-AUA-CLO</t>
  </si>
  <si>
    <t>MDE-AUA-MDE</t>
  </si>
  <si>
    <t>ESTADOS UNIDOS</t>
  </si>
  <si>
    <t>CANADA</t>
  </si>
  <si>
    <t>PUERTO RICO</t>
  </si>
  <si>
    <t>ECUADOR</t>
  </si>
  <si>
    <t>PERU</t>
  </si>
  <si>
    <t>BRASIL</t>
  </si>
  <si>
    <t>CHILE</t>
  </si>
  <si>
    <t>VENEZUELA</t>
  </si>
  <si>
    <t>ARGENTINA</t>
  </si>
  <si>
    <t>BOLIVIA</t>
  </si>
  <si>
    <t>URUGUAY</t>
  </si>
  <si>
    <t>PARAGUAY</t>
  </si>
  <si>
    <t>ESPAÑA</t>
  </si>
  <si>
    <t>ALEMANIA</t>
  </si>
  <si>
    <t>FRANCIA</t>
  </si>
  <si>
    <t>INGLATERRA</t>
  </si>
  <si>
    <t>PANAMA</t>
  </si>
  <si>
    <t>MEXICO</t>
  </si>
  <si>
    <t>REPUBLICA DOMINICANA</t>
  </si>
  <si>
    <t>COSTA RICA</t>
  </si>
  <si>
    <t>EL SALVADOR</t>
  </si>
  <si>
    <t>GUATEMALA</t>
  </si>
  <si>
    <t>HONDURAS</t>
  </si>
  <si>
    <t>NICARAGUA</t>
  </si>
  <si>
    <t>ANTILLAS HOLANDESAS</t>
  </si>
  <si>
    <t>CUBA</t>
  </si>
  <si>
    <t>BOG-CPQ-BOG</t>
  </si>
  <si>
    <t>BOG-VLN-BOG</t>
  </si>
  <si>
    <t>BOG-AMS-BOG</t>
  </si>
  <si>
    <t>BOG-LUX-BOG</t>
  </si>
  <si>
    <t>HOLANDA</t>
  </si>
  <si>
    <t>LUXEMBURGO</t>
  </si>
  <si>
    <t>BAHAMAS</t>
  </si>
  <si>
    <t>TRINIDAD Y TOBAGO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</si>
  <si>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</si>
  <si>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</si>
  <si>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</si>
  <si>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</si>
  <si>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</si>
  <si>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</si>
  <si>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</si>
  <si>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</si>
  <si>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</si>
  <si>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</si>
  <si>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BUCARAMANGA</t>
  </si>
  <si>
    <t>BUCARAMANGA - PALONEGRO</t>
  </si>
  <si>
    <t>PEREIRA</t>
  </si>
  <si>
    <t>PEREIRA - MATECAÑAS</t>
  </si>
  <si>
    <t>SAN ANDRES - ISLA</t>
  </si>
  <si>
    <t>SAN ANDRES-GUSTAVO ROJAS PINILLA</t>
  </si>
  <si>
    <t>SANTA MARTA</t>
  </si>
  <si>
    <t>SANTA MARTA - SIMON BOLIVAR</t>
  </si>
  <si>
    <t>MEDELLIN</t>
  </si>
  <si>
    <t>MEDELLIN - OLAYA HERRERA</t>
  </si>
  <si>
    <t>CUCUTA</t>
  </si>
  <si>
    <t>CUCUTA - CAMILO DAZA</t>
  </si>
  <si>
    <t>MONTERIA</t>
  </si>
  <si>
    <t>MONTERIA - LOS GARZONES</t>
  </si>
  <si>
    <t>EL YOPAL</t>
  </si>
  <si>
    <t>VALLEDUPAR</t>
  </si>
  <si>
    <t>VALLEDUPAR-ALFONSO LOPEZ P.</t>
  </si>
  <si>
    <t>ARMENIA</t>
  </si>
  <si>
    <t>ARMENIA - EL EDEN</t>
  </si>
  <si>
    <t>QUIBDO</t>
  </si>
  <si>
    <t>QUIBDO - EL CARAÑO</t>
  </si>
  <si>
    <t>NEIVA</t>
  </si>
  <si>
    <t>NEIVA - BENITO SALAS</t>
  </si>
  <si>
    <t>PASTO</t>
  </si>
  <si>
    <t>PASTO - ANTONIO NARIQO</t>
  </si>
  <si>
    <t>BARRANCABERMEJA</t>
  </si>
  <si>
    <t>BARRANCABERMEJA-YARIGUIES</t>
  </si>
  <si>
    <t>LETICIA</t>
  </si>
  <si>
    <t>LETICIA-ALFREDO VASQUEZ COBO</t>
  </si>
  <si>
    <t>CAREPA</t>
  </si>
  <si>
    <t>ANTONIO ROLDAN BETANCOURT</t>
  </si>
  <si>
    <t>IBAGUE</t>
  </si>
  <si>
    <t>IBAGUE - PERALES</t>
  </si>
  <si>
    <t>MANIZALES</t>
  </si>
  <si>
    <t>MANIZALES - LA NUBIA</t>
  </si>
  <si>
    <t>PUERTO GAITAN</t>
  </si>
  <si>
    <t>MORELIA</t>
  </si>
  <si>
    <t>VILLAVICENCIO</t>
  </si>
  <si>
    <t>VANGUARDIA</t>
  </si>
  <si>
    <t>RIOHACHA</t>
  </si>
  <si>
    <t>RIOHACHA-ALMIRANTE PADILLA</t>
  </si>
  <si>
    <t>ARAUCA - MUNICIPIO</t>
  </si>
  <si>
    <t>ARAUCA - SANTIAGO PEREZ QUIROZ</t>
  </si>
  <si>
    <t>POPAYAN</t>
  </si>
  <si>
    <t>POPAYAN - GMOLEON VALENCIA</t>
  </si>
  <si>
    <t>FLORENCIA</t>
  </si>
  <si>
    <t>GUSTAVO ARTUNDUAGA PAREDES</t>
  </si>
  <si>
    <t>TUMACO</t>
  </si>
  <si>
    <t>TUMACO - LA FLORIDA</t>
  </si>
  <si>
    <t>MAICAO</t>
  </si>
  <si>
    <t>JORGE ISAACS (ANTES LA MINA)</t>
  </si>
  <si>
    <t>PUERTO ASIS</t>
  </si>
  <si>
    <t>PUERTO ASIS - 3 DE MAYO</t>
  </si>
  <si>
    <t>PROVIDENCIA</t>
  </si>
  <si>
    <t>PROVIDENCIA- EL EMBRUJO</t>
  </si>
  <si>
    <t>PUERTO LEGUIZAMO</t>
  </si>
  <si>
    <t>CAUCASIA</t>
  </si>
  <si>
    <t>CAUCASIA- JUAN H. WHITE</t>
  </si>
  <si>
    <t>COROZAL</t>
  </si>
  <si>
    <t>COROZAL - LAS BRUJAS</t>
  </si>
  <si>
    <t>GUAPI</t>
  </si>
  <si>
    <t>GUAPI - JUAN CASIANO</t>
  </si>
  <si>
    <t>PUERTO CARRENO</t>
  </si>
  <si>
    <t>CARREÑO-GERMAN OLANO</t>
  </si>
  <si>
    <t>BAHIA SOLANO</t>
  </si>
  <si>
    <t>BAHIA SOLANO - JOSE C. MUTIS</t>
  </si>
  <si>
    <t>URIBIA</t>
  </si>
  <si>
    <t>PUERTO BOLIVAR - PORTETE</t>
  </si>
  <si>
    <t>PUERTO INIRIDA</t>
  </si>
  <si>
    <t>PUERTO INIRIDA - CESAR GAVIRIA TRUJ</t>
  </si>
  <si>
    <t>MITU</t>
  </si>
  <si>
    <t>SAN JOSE DEL GUAVIARE</t>
  </si>
  <si>
    <t>NUQUI</t>
  </si>
  <si>
    <t>NUQUI - REYES MURILLO</t>
  </si>
  <si>
    <t>CUMARIBO</t>
  </si>
  <si>
    <t>LA MACARENA</t>
  </si>
  <si>
    <t>LA MACARENA - META</t>
  </si>
  <si>
    <t>BUENAVENTURA</t>
  </si>
  <si>
    <t>BUENAVENTURA - GERARDO TOBAR LOPEZ</t>
  </si>
  <si>
    <t>SAN VICENTE DEL CAGUAN</t>
  </si>
  <si>
    <t>EL BAGRE</t>
  </si>
  <si>
    <t>PUERTO BOYACA</t>
  </si>
  <si>
    <t>VELASQUEZ</t>
  </si>
  <si>
    <t>TIMBIQUI</t>
  </si>
  <si>
    <t>MALAGA</t>
  </si>
  <si>
    <t>TARAIRA</t>
  </si>
  <si>
    <t>CARURU</t>
  </si>
  <si>
    <t>SOLANO</t>
  </si>
  <si>
    <t>MIRAFLORES - GUAVIARE</t>
  </si>
  <si>
    <t>MIRAFLORES</t>
  </si>
  <si>
    <t>GUAINIA (BARRANCO MINAS)</t>
  </si>
  <si>
    <t>BARRANCO MINAS</t>
  </si>
  <si>
    <t>REMEDIOS</t>
  </si>
  <si>
    <t>REMEDIOS OTU</t>
  </si>
  <si>
    <t>CONDOTO</t>
  </si>
  <si>
    <t>CONDOTO MANDINGA</t>
  </si>
  <si>
    <t>LA PEDRERA</t>
  </si>
  <si>
    <t>VILLA GARZON</t>
  </si>
  <si>
    <t>ARARACUARA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</si>
</sst>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_);\(#,##0.00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Courier"/>
      <family val="3"/>
    </font>
    <font>
      <b/>
      <sz val="12"/>
      <name val="Courier"/>
      <family val="3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ck"/>
      <bottom style="medium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9" fillId="29" borderId="1" applyNumberFormat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103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4" fillId="21" borderId="5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98" fillId="0" borderId="8" applyNumberFormat="0" applyFill="0" applyAlignment="0" applyProtection="0"/>
    <xf numFmtId="0" fontId="110" fillId="0" borderId="9" applyNumberFormat="0" applyFill="0" applyAlignment="0" applyProtection="0"/>
  </cellStyleXfs>
  <cellXfs count="683">
    <xf numFmtId="0" fontId="0" fillId="0" borderId="0" xfId="0" applyFont="1" applyAlignment="1">
      <alignment/>
    </xf>
    <xf numFmtId="37" fontId="3" fillId="0" borderId="0" xfId="60" applyFont="1">
      <alignment/>
      <protection/>
    </xf>
    <xf numFmtId="4" fontId="3" fillId="0" borderId="0" xfId="60" applyNumberFormat="1" applyFont="1">
      <alignment/>
      <protection/>
    </xf>
    <xf numFmtId="37" fontId="3" fillId="0" borderId="0" xfId="60" applyFont="1" applyFill="1">
      <alignment/>
      <protection/>
    </xf>
    <xf numFmtId="2" fontId="3" fillId="0" borderId="0" xfId="60" applyNumberFormat="1" applyFont="1" applyFill="1">
      <alignment/>
      <protection/>
    </xf>
    <xf numFmtId="37" fontId="3" fillId="33" borderId="0" xfId="60" applyFont="1" applyFill="1">
      <alignment/>
      <protection/>
    </xf>
    <xf numFmtId="39" fontId="5" fillId="33" borderId="0" xfId="60" applyNumberFormat="1" applyFont="1" applyFill="1" applyBorder="1" applyProtection="1">
      <alignment/>
      <protection/>
    </xf>
    <xf numFmtId="37" fontId="5" fillId="33" borderId="0" xfId="60" applyFont="1" applyFill="1" applyBorder="1">
      <alignment/>
      <protection/>
    </xf>
    <xf numFmtId="2" fontId="6" fillId="34" borderId="10" xfId="60" applyNumberFormat="1" applyFont="1" applyFill="1" applyBorder="1" applyAlignment="1" applyProtection="1">
      <alignment horizontal="right" indent="1"/>
      <protection/>
    </xf>
    <xf numFmtId="2" fontId="6" fillId="0" borderId="11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center"/>
      <protection/>
    </xf>
    <xf numFmtId="2" fontId="6" fillId="0" borderId="13" xfId="60" applyNumberFormat="1" applyFont="1" applyFill="1" applyBorder="1" applyAlignment="1" applyProtection="1">
      <alignment horizontal="center"/>
      <protection/>
    </xf>
    <xf numFmtId="2" fontId="6" fillId="0" borderId="14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right" indent="1"/>
      <protection/>
    </xf>
    <xf numFmtId="2" fontId="6" fillId="0" borderId="14" xfId="60" applyNumberFormat="1" applyFont="1" applyFill="1" applyBorder="1" applyAlignment="1" applyProtection="1">
      <alignment horizontal="right" indent="1"/>
      <protection/>
    </xf>
    <xf numFmtId="37" fontId="5" fillId="0" borderId="11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>
      <alignment/>
      <protection/>
    </xf>
    <xf numFmtId="2" fontId="6" fillId="0" borderId="0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Alignment="1" applyProtection="1">
      <alignment horizontal="right" indent="1"/>
      <protection/>
    </xf>
    <xf numFmtId="2" fontId="6" fillId="0" borderId="17" xfId="60" applyNumberFormat="1" applyFont="1" applyFill="1" applyBorder="1" applyAlignment="1" applyProtection="1">
      <alignment horizontal="right" indent="1"/>
      <protection/>
    </xf>
    <xf numFmtId="2" fontId="6" fillId="0" borderId="18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Protection="1">
      <alignment/>
      <protection/>
    </xf>
    <xf numFmtId="2" fontId="6" fillId="0" borderId="18" xfId="60" applyNumberFormat="1" applyFont="1" applyFill="1" applyBorder="1" applyProtection="1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7" fillId="0" borderId="18" xfId="60" applyFont="1" applyFill="1" applyBorder="1" applyAlignment="1" applyProtection="1">
      <alignment horizontal="left"/>
      <protection/>
    </xf>
    <xf numFmtId="2" fontId="6" fillId="34" borderId="19" xfId="60" applyNumberFormat="1" applyFont="1" applyFill="1" applyBorder="1">
      <alignment/>
      <protection/>
    </xf>
    <xf numFmtId="2" fontId="6" fillId="0" borderId="20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Alignment="1" applyProtection="1">
      <alignment horizontal="right" indent="1"/>
      <protection/>
    </xf>
    <xf numFmtId="2" fontId="6" fillId="0" borderId="22" xfId="60" applyNumberFormat="1" applyFont="1" applyFill="1" applyBorder="1" applyAlignment="1" applyProtection="1">
      <alignment horizontal="right" indent="1"/>
      <protection/>
    </xf>
    <xf numFmtId="2" fontId="6" fillId="0" borderId="23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Protection="1">
      <alignment/>
      <protection/>
    </xf>
    <xf numFmtId="2" fontId="6" fillId="0" borderId="23" xfId="60" applyNumberFormat="1" applyFont="1" applyFill="1" applyBorder="1" applyProtection="1">
      <alignment/>
      <protection/>
    </xf>
    <xf numFmtId="37" fontId="3" fillId="0" borderId="20" xfId="60" applyFont="1" applyFill="1" applyBorder="1">
      <alignment/>
      <protection/>
    </xf>
    <xf numFmtId="37" fontId="8" fillId="0" borderId="23" xfId="60" applyFont="1" applyFill="1" applyBorder="1" applyAlignment="1" applyProtection="1">
      <alignment horizontal="left"/>
      <protection/>
    </xf>
    <xf numFmtId="37" fontId="3" fillId="0" borderId="0" xfId="60" applyFont="1" applyFill="1" applyBorder="1">
      <alignment/>
      <protection/>
    </xf>
    <xf numFmtId="37" fontId="9" fillId="0" borderId="18" xfId="60" applyFont="1" applyFill="1" applyBorder="1" applyAlignment="1" applyProtection="1">
      <alignment horizontal="left"/>
      <protection/>
    </xf>
    <xf numFmtId="37" fontId="6" fillId="34" borderId="24" xfId="60" applyFont="1" applyFill="1" applyBorder="1">
      <alignment/>
      <protection/>
    </xf>
    <xf numFmtId="37" fontId="3" fillId="0" borderId="25" xfId="60" applyFont="1" applyFill="1" applyBorder="1" applyProtection="1">
      <alignment/>
      <protection/>
    </xf>
    <xf numFmtId="37" fontId="3" fillId="0" borderId="26" xfId="60" applyFont="1" applyFill="1" applyBorder="1" applyProtection="1">
      <alignment/>
      <protection/>
    </xf>
    <xf numFmtId="37" fontId="3" fillId="0" borderId="27" xfId="60" applyFont="1" applyFill="1" applyBorder="1" applyAlignment="1" applyProtection="1">
      <alignment horizontal="right"/>
      <protection/>
    </xf>
    <xf numFmtId="37" fontId="3" fillId="0" borderId="28" xfId="60" applyFont="1" applyFill="1" applyBorder="1" applyAlignment="1" applyProtection="1">
      <alignment horizontal="right"/>
      <protection/>
    </xf>
    <xf numFmtId="37" fontId="5" fillId="0" borderId="25" xfId="60" applyFont="1" applyFill="1" applyBorder="1" applyAlignment="1" applyProtection="1">
      <alignment horizontal="left"/>
      <protection/>
    </xf>
    <xf numFmtId="37" fontId="7" fillId="0" borderId="28" xfId="60" applyFont="1" applyFill="1" applyBorder="1" applyAlignment="1" applyProtection="1">
      <alignment horizontal="left"/>
      <protection/>
    </xf>
    <xf numFmtId="3" fontId="6" fillId="34" borderId="19" xfId="60" applyNumberFormat="1" applyFont="1" applyFill="1" applyBorder="1" applyAlignment="1">
      <alignment horizontal="right"/>
      <protection/>
    </xf>
    <xf numFmtId="3" fontId="3" fillId="0" borderId="21" xfId="60" applyNumberFormat="1" applyFont="1" applyFill="1" applyBorder="1" applyAlignment="1">
      <alignment horizontal="right"/>
      <protection/>
    </xf>
    <xf numFmtId="3" fontId="3" fillId="0" borderId="22" xfId="60" applyNumberFormat="1" applyFont="1" applyFill="1" applyBorder="1" applyAlignment="1">
      <alignment horizontal="right"/>
      <protection/>
    </xf>
    <xf numFmtId="3" fontId="3" fillId="0" borderId="23" xfId="60" applyNumberFormat="1" applyFont="1" applyFill="1" applyBorder="1" applyAlignment="1">
      <alignment horizontal="right"/>
      <protection/>
    </xf>
    <xf numFmtId="3" fontId="3" fillId="0" borderId="29" xfId="60" applyNumberFormat="1" applyFont="1" applyFill="1" applyBorder="1" applyAlignment="1">
      <alignment horizontal="right"/>
      <protection/>
    </xf>
    <xf numFmtId="37" fontId="10" fillId="0" borderId="0" xfId="60" applyFont="1" applyFill="1" applyBorder="1" applyAlignment="1" applyProtection="1">
      <alignment horizontal="left"/>
      <protection/>
    </xf>
    <xf numFmtId="3" fontId="6" fillId="34" borderId="15" xfId="60" applyNumberFormat="1" applyFont="1" applyFill="1" applyBorder="1" applyAlignment="1">
      <alignment horizontal="right"/>
      <protection/>
    </xf>
    <xf numFmtId="3" fontId="3" fillId="0" borderId="16" xfId="60" applyNumberFormat="1" applyFont="1" applyFill="1" applyBorder="1" applyAlignment="1">
      <alignment horizontal="right"/>
      <protection/>
    </xf>
    <xf numFmtId="3" fontId="3" fillId="0" borderId="17" xfId="60" applyNumberFormat="1" applyFont="1" applyFill="1" applyBorder="1" applyAlignment="1">
      <alignment horizontal="right"/>
      <protection/>
    </xf>
    <xf numFmtId="3" fontId="3" fillId="0" borderId="18" xfId="60" applyNumberFormat="1" applyFont="1" applyFill="1" applyBorder="1" applyAlignment="1">
      <alignment horizontal="right"/>
      <protection/>
    </xf>
    <xf numFmtId="37" fontId="11" fillId="0" borderId="28" xfId="60" applyFont="1" applyFill="1" applyBorder="1" applyAlignment="1" applyProtection="1">
      <alignment horizontal="left"/>
      <protection/>
    </xf>
    <xf numFmtId="37" fontId="5" fillId="0" borderId="0" xfId="60" applyFont="1">
      <alignment/>
      <protection/>
    </xf>
    <xf numFmtId="37" fontId="6" fillId="34" borderId="15" xfId="60" applyFont="1" applyFill="1" applyBorder="1">
      <alignment/>
      <protection/>
    </xf>
    <xf numFmtId="37" fontId="3" fillId="0" borderId="0" xfId="60" applyFont="1" applyFill="1" applyBorder="1" applyProtection="1">
      <alignment/>
      <protection/>
    </xf>
    <xf numFmtId="37" fontId="3" fillId="0" borderId="17" xfId="60" applyFont="1" applyFill="1" applyBorder="1" applyProtection="1">
      <alignment/>
      <protection/>
    </xf>
    <xf numFmtId="37" fontId="3" fillId="0" borderId="16" xfId="60" applyFont="1" applyFill="1" applyBorder="1" applyAlignment="1" applyProtection="1">
      <alignment horizontal="right"/>
      <protection/>
    </xf>
    <xf numFmtId="37" fontId="3" fillId="0" borderId="18" xfId="60" applyFont="1" applyFill="1" applyBorder="1" applyAlignment="1" applyProtection="1">
      <alignment horizontal="right"/>
      <protection/>
    </xf>
    <xf numFmtId="3" fontId="3" fillId="0" borderId="18" xfId="60" applyNumberFormat="1" applyFont="1" applyFill="1" applyBorder="1">
      <alignment/>
      <protection/>
    </xf>
    <xf numFmtId="3" fontId="3" fillId="0" borderId="16" xfId="60" applyNumberFormat="1" applyFont="1" applyFill="1" applyBorder="1">
      <alignment/>
      <protection/>
    </xf>
    <xf numFmtId="37" fontId="6" fillId="0" borderId="0" xfId="60" applyFont="1" applyFill="1" applyBorder="1" applyAlignment="1" applyProtection="1">
      <alignment horizontal="left"/>
      <protection/>
    </xf>
    <xf numFmtId="37" fontId="14" fillId="0" borderId="18" xfId="60" applyFont="1" applyFill="1" applyBorder="1" applyAlignment="1" applyProtection="1">
      <alignment vertical="center"/>
      <protection/>
    </xf>
    <xf numFmtId="3" fontId="3" fillId="0" borderId="27" xfId="60" applyNumberFormat="1" applyFont="1" applyFill="1" applyBorder="1">
      <alignment/>
      <protection/>
    </xf>
    <xf numFmtId="3" fontId="3" fillId="0" borderId="28" xfId="60" applyNumberFormat="1" applyFont="1" applyFill="1" applyBorder="1" applyAlignment="1">
      <alignment horizontal="right"/>
      <protection/>
    </xf>
    <xf numFmtId="37" fontId="6" fillId="0" borderId="25" xfId="60" applyFont="1" applyFill="1" applyBorder="1" applyAlignment="1" applyProtection="1">
      <alignment horizontal="left"/>
      <protection/>
    </xf>
    <xf numFmtId="37" fontId="6" fillId="0" borderId="28" xfId="60" applyFont="1" applyFill="1" applyBorder="1" applyAlignment="1">
      <alignment vertical="center"/>
      <protection/>
    </xf>
    <xf numFmtId="37" fontId="3" fillId="0" borderId="0" xfId="60" applyFont="1" applyFill="1" applyBorder="1" applyAlignment="1" applyProtection="1">
      <alignment horizontal="left"/>
      <protection/>
    </xf>
    <xf numFmtId="37" fontId="6" fillId="0" borderId="0" xfId="60" applyFont="1">
      <alignment/>
      <protection/>
    </xf>
    <xf numFmtId="37" fontId="6" fillId="34" borderId="30" xfId="60" applyFont="1" applyFill="1" applyBorder="1">
      <alignment/>
      <protection/>
    </xf>
    <xf numFmtId="37" fontId="14" fillId="0" borderId="0" xfId="60" applyFont="1">
      <alignment/>
      <protection/>
    </xf>
    <xf numFmtId="37" fontId="13" fillId="35" borderId="31" xfId="60" applyFont="1" applyFill="1" applyBorder="1" applyAlignment="1" applyProtection="1">
      <alignment horizontal="center"/>
      <protection/>
    </xf>
    <xf numFmtId="37" fontId="13" fillId="35" borderId="32" xfId="60" applyFont="1" applyFill="1" applyBorder="1" applyAlignment="1" applyProtection="1">
      <alignment horizontal="center"/>
      <protection/>
    </xf>
    <xf numFmtId="37" fontId="13" fillId="35" borderId="33" xfId="60" applyFont="1" applyFill="1" applyBorder="1" applyAlignment="1" applyProtection="1">
      <alignment horizontal="center"/>
      <protection/>
    </xf>
    <xf numFmtId="37" fontId="13" fillId="35" borderId="34" xfId="60" applyFont="1" applyFill="1" applyBorder="1" applyAlignment="1" applyProtection="1">
      <alignment horizontal="center"/>
      <protection/>
    </xf>
    <xf numFmtId="37" fontId="13" fillId="35" borderId="13" xfId="60" applyFont="1" applyFill="1" applyBorder="1" applyAlignment="1">
      <alignment horizontal="centerContinuous"/>
      <protection/>
    </xf>
    <xf numFmtId="37" fontId="13" fillId="35" borderId="14" xfId="60" applyFont="1" applyFill="1" applyBorder="1" applyAlignment="1" applyProtection="1">
      <alignment horizontal="centerContinuous"/>
      <protection/>
    </xf>
    <xf numFmtId="37" fontId="18" fillId="35" borderId="0" xfId="60" applyFont="1" applyFill="1" applyBorder="1" applyAlignment="1" applyProtection="1">
      <alignment horizontal="center" vertical="center"/>
      <protection/>
    </xf>
    <xf numFmtId="37" fontId="18" fillId="35" borderId="11" xfId="60" applyFont="1" applyFill="1" applyBorder="1" applyAlignment="1" applyProtection="1">
      <alignment vertical="center"/>
      <protection/>
    </xf>
    <xf numFmtId="37" fontId="18" fillId="35" borderId="14" xfId="60" applyFont="1" applyFill="1" applyBorder="1" applyAlignment="1" applyProtection="1">
      <alignment vertical="center"/>
      <protection/>
    </xf>
    <xf numFmtId="37" fontId="20" fillId="35" borderId="17" xfId="60" applyFont="1" applyFill="1" applyBorder="1">
      <alignment/>
      <protection/>
    </xf>
    <xf numFmtId="37" fontId="20" fillId="35" borderId="18" xfId="60" applyFont="1" applyFill="1" applyBorder="1">
      <alignment/>
      <protection/>
    </xf>
    <xf numFmtId="37" fontId="20" fillId="35" borderId="35" xfId="60" applyFont="1" applyFill="1" applyBorder="1">
      <alignment/>
      <protection/>
    </xf>
    <xf numFmtId="37" fontId="20" fillId="35" borderId="36" xfId="60" applyFont="1" applyFill="1" applyBorder="1">
      <alignment/>
      <protection/>
    </xf>
    <xf numFmtId="37" fontId="3" fillId="35" borderId="13" xfId="60" applyFont="1" applyFill="1" applyBorder="1">
      <alignment/>
      <protection/>
    </xf>
    <xf numFmtId="37" fontId="18" fillId="35" borderId="11" xfId="60" applyFont="1" applyFill="1" applyBorder="1" applyAlignment="1">
      <alignment vertical="center"/>
      <protection/>
    </xf>
    <xf numFmtId="37" fontId="18" fillId="35" borderId="14" xfId="60" applyFont="1" applyFill="1" applyBorder="1" applyAlignment="1">
      <alignment vertical="center"/>
      <protection/>
    </xf>
    <xf numFmtId="0" fontId="3" fillId="33" borderId="0" xfId="62" applyNumberFormat="1" applyFont="1" applyFill="1" applyBorder="1">
      <alignment/>
      <protection/>
    </xf>
    <xf numFmtId="37" fontId="3" fillId="0" borderId="28" xfId="60" applyFont="1" applyFill="1" applyBorder="1" applyProtection="1">
      <alignment/>
      <protection/>
    </xf>
    <xf numFmtId="37" fontId="6" fillId="0" borderId="0" xfId="60" applyFont="1" applyFill="1" applyBorder="1" applyAlignment="1" applyProtection="1">
      <alignment horizontal="left" vertical="center"/>
      <protection/>
    </xf>
    <xf numFmtId="37" fontId="18" fillId="35" borderId="35" xfId="60" applyFont="1" applyFill="1" applyBorder="1" applyAlignment="1">
      <alignment horizontal="centerContinuous" vertical="center"/>
      <protection/>
    </xf>
    <xf numFmtId="37" fontId="18" fillId="35" borderId="36" xfId="60" applyFont="1" applyFill="1" applyBorder="1" applyAlignment="1">
      <alignment horizontal="centerContinuous" vertical="center"/>
      <protection/>
    </xf>
    <xf numFmtId="0" fontId="3" fillId="0" borderId="0" xfId="63" applyFont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3" applyFont="1">
      <alignment/>
      <protection/>
    </xf>
    <xf numFmtId="0" fontId="25" fillId="0" borderId="0" xfId="63" applyFont="1">
      <alignment/>
      <protection/>
    </xf>
    <xf numFmtId="3" fontId="3" fillId="0" borderId="21" xfId="63" applyNumberFormat="1" applyFont="1" applyBorder="1">
      <alignment/>
      <protection/>
    </xf>
    <xf numFmtId="3" fontId="3" fillId="0" borderId="37" xfId="63" applyNumberFormat="1" applyFont="1" applyBorder="1">
      <alignment/>
      <protection/>
    </xf>
    <xf numFmtId="10" fontId="3" fillId="0" borderId="38" xfId="63" applyNumberFormat="1" applyFont="1" applyBorder="1">
      <alignment/>
      <protection/>
    </xf>
    <xf numFmtId="2" fontId="3" fillId="0" borderId="39" xfId="63" applyNumberFormat="1" applyFont="1" applyBorder="1" applyAlignment="1">
      <alignment horizontal="right"/>
      <protection/>
    </xf>
    <xf numFmtId="0" fontId="3" fillId="0" borderId="40" xfId="63" applyNumberFormat="1" applyFont="1" applyBorder="1" quotePrefix="1">
      <alignment/>
      <protection/>
    </xf>
    <xf numFmtId="2" fontId="3" fillId="0" borderId="41" xfId="63" applyNumberFormat="1" applyFont="1" applyBorder="1">
      <alignment/>
      <protection/>
    </xf>
    <xf numFmtId="3" fontId="3" fillId="0" borderId="42" xfId="63" applyNumberFormat="1" applyFont="1" applyBorder="1">
      <alignment/>
      <protection/>
    </xf>
    <xf numFmtId="3" fontId="3" fillId="0" borderId="43" xfId="63" applyNumberFormat="1" applyFont="1" applyBorder="1">
      <alignment/>
      <protection/>
    </xf>
    <xf numFmtId="10" fontId="3" fillId="0" borderId="44" xfId="63" applyNumberFormat="1" applyFont="1" applyBorder="1">
      <alignment/>
      <protection/>
    </xf>
    <xf numFmtId="2" fontId="3" fillId="0" borderId="41" xfId="63" applyNumberFormat="1" applyFont="1" applyBorder="1" applyAlignment="1">
      <alignment horizontal="right"/>
      <protection/>
    </xf>
    <xf numFmtId="0" fontId="3" fillId="0" borderId="45" xfId="63" applyNumberFormat="1" applyFont="1" applyBorder="1" quotePrefix="1">
      <alignment/>
      <protection/>
    </xf>
    <xf numFmtId="2" fontId="26" fillId="36" borderId="46" xfId="63" applyNumberFormat="1" applyFont="1" applyFill="1" applyBorder="1">
      <alignment/>
      <protection/>
    </xf>
    <xf numFmtId="3" fontId="26" fillId="36" borderId="47" xfId="63" applyNumberFormat="1" applyFont="1" applyFill="1" applyBorder="1">
      <alignment/>
      <protection/>
    </xf>
    <xf numFmtId="3" fontId="26" fillId="36" borderId="48" xfId="63" applyNumberFormat="1" applyFont="1" applyFill="1" applyBorder="1">
      <alignment/>
      <protection/>
    </xf>
    <xf numFmtId="10" fontId="26" fillId="36" borderId="49" xfId="63" applyNumberFormat="1" applyFont="1" applyFill="1" applyBorder="1">
      <alignment/>
      <protection/>
    </xf>
    <xf numFmtId="3" fontId="26" fillId="36" borderId="50" xfId="63" applyNumberFormat="1" applyFont="1" applyFill="1" applyBorder="1">
      <alignment/>
      <protection/>
    </xf>
    <xf numFmtId="3" fontId="26" fillId="36" borderId="51" xfId="63" applyNumberFormat="1" applyFont="1" applyFill="1" applyBorder="1">
      <alignment/>
      <protection/>
    </xf>
    <xf numFmtId="0" fontId="26" fillId="36" borderId="48" xfId="63" applyNumberFormat="1" applyFont="1" applyFill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5" fillId="35" borderId="52" xfId="63" applyNumberFormat="1" applyFont="1" applyFill="1" applyBorder="1" applyAlignment="1">
      <alignment horizontal="center" vertical="center" wrapText="1"/>
      <protection/>
    </xf>
    <xf numFmtId="49" fontId="5" fillId="35" borderId="25" xfId="63" applyNumberFormat="1" applyFont="1" applyFill="1" applyBorder="1" applyAlignment="1">
      <alignment horizontal="center" vertical="center" wrapText="1"/>
      <protection/>
    </xf>
    <xf numFmtId="49" fontId="5" fillId="35" borderId="53" xfId="63" applyNumberFormat="1" applyFont="1" applyFill="1" applyBorder="1" applyAlignment="1">
      <alignment horizontal="center" vertical="center" wrapText="1"/>
      <protection/>
    </xf>
    <xf numFmtId="49" fontId="5" fillId="35" borderId="54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0" fontId="3" fillId="0" borderId="0" xfId="62" applyNumberFormat="1" applyFont="1" applyFill="1" applyBorder="1">
      <alignment/>
      <protection/>
    </xf>
    <xf numFmtId="0" fontId="28" fillId="0" borderId="0" xfId="63" applyFont="1">
      <alignment/>
      <protection/>
    </xf>
    <xf numFmtId="2" fontId="28" fillId="37" borderId="46" xfId="63" applyNumberFormat="1" applyFont="1" applyFill="1" applyBorder="1">
      <alignment/>
      <protection/>
    </xf>
    <xf numFmtId="3" fontId="28" fillId="37" borderId="47" xfId="63" applyNumberFormat="1" applyFont="1" applyFill="1" applyBorder="1">
      <alignment/>
      <protection/>
    </xf>
    <xf numFmtId="3" fontId="28" fillId="37" borderId="48" xfId="63" applyNumberFormat="1" applyFont="1" applyFill="1" applyBorder="1">
      <alignment/>
      <protection/>
    </xf>
    <xf numFmtId="10" fontId="28" fillId="37" borderId="49" xfId="63" applyNumberFormat="1" applyFont="1" applyFill="1" applyBorder="1">
      <alignment/>
      <protection/>
    </xf>
    <xf numFmtId="0" fontId="28" fillId="37" borderId="48" xfId="63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0" fontId="6" fillId="0" borderId="0" xfId="62" applyNumberFormat="1" applyFont="1" applyFill="1" applyBorder="1">
      <alignment/>
      <protection/>
    </xf>
    <xf numFmtId="10" fontId="6" fillId="0" borderId="55" xfId="57" applyNumberFormat="1" applyFont="1" applyFill="1" applyBorder="1" applyAlignment="1">
      <alignment horizontal="right"/>
      <protection/>
    </xf>
    <xf numFmtId="3" fontId="12" fillId="0" borderId="56" xfId="57" applyNumberFormat="1" applyFont="1" applyFill="1" applyBorder="1">
      <alignment/>
      <protection/>
    </xf>
    <xf numFmtId="3" fontId="6" fillId="0" borderId="57" xfId="57" applyNumberFormat="1" applyFont="1" applyFill="1" applyBorder="1">
      <alignment/>
      <protection/>
    </xf>
    <xf numFmtId="3" fontId="6" fillId="0" borderId="58" xfId="57" applyNumberFormat="1" applyFont="1" applyFill="1" applyBorder="1">
      <alignment/>
      <protection/>
    </xf>
    <xf numFmtId="3" fontId="6" fillId="0" borderId="59" xfId="57" applyNumberFormat="1" applyFont="1" applyFill="1" applyBorder="1">
      <alignment/>
      <protection/>
    </xf>
    <xf numFmtId="10" fontId="6" fillId="0" borderId="60" xfId="57" applyNumberFormat="1" applyFont="1" applyFill="1" applyBorder="1">
      <alignment/>
      <protection/>
    </xf>
    <xf numFmtId="3" fontId="6" fillId="0" borderId="61" xfId="57" applyNumberFormat="1" applyFont="1" applyFill="1" applyBorder="1">
      <alignment/>
      <protection/>
    </xf>
    <xf numFmtId="10" fontId="6" fillId="0" borderId="60" xfId="57" applyNumberFormat="1" applyFont="1" applyFill="1" applyBorder="1" applyAlignment="1">
      <alignment horizontal="right"/>
      <protection/>
    </xf>
    <xf numFmtId="0" fontId="6" fillId="0" borderId="62" xfId="57" applyFont="1" applyFill="1" applyBorder="1">
      <alignment/>
      <protection/>
    </xf>
    <xf numFmtId="10" fontId="6" fillId="0" borderId="63" xfId="57" applyNumberFormat="1" applyFont="1" applyFill="1" applyBorder="1" applyAlignment="1">
      <alignment horizontal="right"/>
      <protection/>
    </xf>
    <xf numFmtId="3" fontId="12" fillId="0" borderId="64" xfId="57" applyNumberFormat="1" applyFont="1" applyFill="1" applyBorder="1">
      <alignment/>
      <protection/>
    </xf>
    <xf numFmtId="3" fontId="6" fillId="0" borderId="65" xfId="57" applyNumberFormat="1" applyFont="1" applyFill="1" applyBorder="1">
      <alignment/>
      <protection/>
    </xf>
    <xf numFmtId="3" fontId="6" fillId="0" borderId="66" xfId="57" applyNumberFormat="1" applyFont="1" applyFill="1" applyBorder="1">
      <alignment/>
      <protection/>
    </xf>
    <xf numFmtId="3" fontId="6" fillId="0" borderId="67" xfId="57" applyNumberFormat="1" applyFont="1" applyFill="1" applyBorder="1">
      <alignment/>
      <protection/>
    </xf>
    <xf numFmtId="10" fontId="6" fillId="0" borderId="68" xfId="57" applyNumberFormat="1" applyFont="1" applyFill="1" applyBorder="1">
      <alignment/>
      <protection/>
    </xf>
    <xf numFmtId="3" fontId="6" fillId="0" borderId="69" xfId="57" applyNumberFormat="1" applyFont="1" applyFill="1" applyBorder="1">
      <alignment/>
      <protection/>
    </xf>
    <xf numFmtId="10" fontId="6" fillId="0" borderId="68" xfId="57" applyNumberFormat="1" applyFont="1" applyFill="1" applyBorder="1" applyAlignment="1">
      <alignment horizontal="right"/>
      <protection/>
    </xf>
    <xf numFmtId="0" fontId="6" fillId="0" borderId="70" xfId="57" applyFont="1" applyFill="1" applyBorder="1">
      <alignment/>
      <protection/>
    </xf>
    <xf numFmtId="10" fontId="6" fillId="0" borderId="71" xfId="57" applyNumberFormat="1" applyFont="1" applyFill="1" applyBorder="1" applyAlignment="1">
      <alignment horizontal="right"/>
      <protection/>
    </xf>
    <xf numFmtId="3" fontId="12" fillId="0" borderId="72" xfId="57" applyNumberFormat="1" applyFont="1" applyFill="1" applyBorder="1">
      <alignment/>
      <protection/>
    </xf>
    <xf numFmtId="3" fontId="6" fillId="0" borderId="44" xfId="57" applyNumberFormat="1" applyFont="1" applyFill="1" applyBorder="1">
      <alignment/>
      <protection/>
    </xf>
    <xf numFmtId="3" fontId="6" fillId="0" borderId="73" xfId="57" applyNumberFormat="1" applyFont="1" applyFill="1" applyBorder="1">
      <alignment/>
      <protection/>
    </xf>
    <xf numFmtId="3" fontId="6" fillId="0" borderId="74" xfId="57" applyNumberFormat="1" applyFont="1" applyFill="1" applyBorder="1">
      <alignment/>
      <protection/>
    </xf>
    <xf numFmtId="10" fontId="6" fillId="0" borderId="75" xfId="57" applyNumberFormat="1" applyFont="1" applyFill="1" applyBorder="1">
      <alignment/>
      <protection/>
    </xf>
    <xf numFmtId="3" fontId="6" fillId="0" borderId="43" xfId="57" applyNumberFormat="1" applyFont="1" applyFill="1" applyBorder="1">
      <alignment/>
      <protection/>
    </xf>
    <xf numFmtId="10" fontId="6" fillId="0" borderId="75" xfId="57" applyNumberFormat="1" applyFont="1" applyFill="1" applyBorder="1" applyAlignment="1">
      <alignment horizontal="right"/>
      <protection/>
    </xf>
    <xf numFmtId="0" fontId="6" fillId="0" borderId="76" xfId="57" applyFont="1" applyFill="1" applyBorder="1">
      <alignment/>
      <protection/>
    </xf>
    <xf numFmtId="0" fontId="29" fillId="0" borderId="0" xfId="57" applyFont="1" applyFill="1" applyAlignment="1">
      <alignment vertical="center"/>
      <protection/>
    </xf>
    <xf numFmtId="10" fontId="29" fillId="36" borderId="77" xfId="57" applyNumberFormat="1" applyFont="1" applyFill="1" applyBorder="1" applyAlignment="1">
      <alignment horizontal="right" vertical="center"/>
      <protection/>
    </xf>
    <xf numFmtId="3" fontId="29" fillId="36" borderId="78" xfId="57" applyNumberFormat="1" applyFont="1" applyFill="1" applyBorder="1" applyAlignment="1">
      <alignment vertical="center"/>
      <protection/>
    </xf>
    <xf numFmtId="3" fontId="29" fillId="36" borderId="79" xfId="57" applyNumberFormat="1" applyFont="1" applyFill="1" applyBorder="1" applyAlignment="1">
      <alignment vertical="center"/>
      <protection/>
    </xf>
    <xf numFmtId="3" fontId="29" fillId="36" borderId="80" xfId="57" applyNumberFormat="1" applyFont="1" applyFill="1" applyBorder="1" applyAlignment="1">
      <alignment vertical="center"/>
      <protection/>
    </xf>
    <xf numFmtId="3" fontId="29" fillId="36" borderId="81" xfId="57" applyNumberFormat="1" applyFont="1" applyFill="1" applyBorder="1" applyAlignment="1">
      <alignment vertical="center"/>
      <protection/>
    </xf>
    <xf numFmtId="165" fontId="29" fillId="36" borderId="82" xfId="57" applyNumberFormat="1" applyFont="1" applyFill="1" applyBorder="1" applyAlignment="1">
      <alignment vertical="center"/>
      <protection/>
    </xf>
    <xf numFmtId="3" fontId="29" fillId="36" borderId="83" xfId="57" applyNumberFormat="1" applyFont="1" applyFill="1" applyBorder="1" applyAlignment="1">
      <alignment vertical="center"/>
      <protection/>
    </xf>
    <xf numFmtId="10" fontId="29" fillId="36" borderId="82" xfId="57" applyNumberFormat="1" applyFont="1" applyFill="1" applyBorder="1" applyAlignment="1">
      <alignment horizontal="right" vertical="center"/>
      <protection/>
    </xf>
    <xf numFmtId="3" fontId="29" fillId="36" borderId="84" xfId="57" applyNumberFormat="1" applyFont="1" applyFill="1" applyBorder="1" applyAlignment="1">
      <alignment vertical="center"/>
      <protection/>
    </xf>
    <xf numFmtId="0" fontId="29" fillId="36" borderId="85" xfId="57" applyNumberFormat="1" applyFont="1" applyFill="1" applyBorder="1" applyAlignment="1">
      <alignment vertical="center"/>
      <protection/>
    </xf>
    <xf numFmtId="1" fontId="14" fillId="0" borderId="0" xfId="57" applyNumberFormat="1" applyFont="1" applyFill="1" applyAlignment="1">
      <alignment horizontal="center" vertical="center" wrapText="1"/>
      <protection/>
    </xf>
    <xf numFmtId="49" fontId="13" fillId="35" borderId="57" xfId="57" applyNumberFormat="1" applyFont="1" applyFill="1" applyBorder="1" applyAlignment="1">
      <alignment horizontal="center" vertical="center" wrapText="1"/>
      <protection/>
    </xf>
    <xf numFmtId="49" fontId="13" fillId="35" borderId="58" xfId="57" applyNumberFormat="1" applyFont="1" applyFill="1" applyBorder="1" applyAlignment="1">
      <alignment horizontal="center" vertical="center" wrapText="1"/>
      <protection/>
    </xf>
    <xf numFmtId="49" fontId="13" fillId="35" borderId="61" xfId="57" applyNumberFormat="1" applyFont="1" applyFill="1" applyBorder="1" applyAlignment="1">
      <alignment horizontal="center" vertical="center" wrapText="1"/>
      <protection/>
    </xf>
    <xf numFmtId="49" fontId="13" fillId="35" borderId="59" xfId="57" applyNumberFormat="1" applyFont="1" applyFill="1" applyBorder="1" applyAlignment="1">
      <alignment horizontal="center" vertical="center" wrapText="1"/>
      <protection/>
    </xf>
    <xf numFmtId="1" fontId="30" fillId="0" borderId="0" xfId="57" applyNumberFormat="1" applyFont="1" applyFill="1" applyAlignment="1">
      <alignment horizontal="center" vertical="center" wrapText="1"/>
      <protection/>
    </xf>
    <xf numFmtId="0" fontId="32" fillId="0" borderId="0" xfId="57" applyFont="1" applyFill="1">
      <alignment/>
      <protection/>
    </xf>
    <xf numFmtId="0" fontId="35" fillId="0" borderId="0" xfId="57" applyFont="1" applyFill="1" applyAlignment="1">
      <alignment vertical="center"/>
      <protection/>
    </xf>
    <xf numFmtId="10" fontId="35" fillId="36" borderId="77" xfId="57" applyNumberFormat="1" applyFont="1" applyFill="1" applyBorder="1" applyAlignment="1">
      <alignment horizontal="right" vertical="center"/>
      <protection/>
    </xf>
    <xf numFmtId="3" fontId="35" fillId="36" borderId="78" xfId="57" applyNumberFormat="1" applyFont="1" applyFill="1" applyBorder="1" applyAlignment="1">
      <alignment vertical="center"/>
      <protection/>
    </xf>
    <xf numFmtId="3" fontId="35" fillId="36" borderId="79" xfId="57" applyNumberFormat="1" applyFont="1" applyFill="1" applyBorder="1" applyAlignment="1">
      <alignment vertical="center"/>
      <protection/>
    </xf>
    <xf numFmtId="3" fontId="35" fillId="36" borderId="80" xfId="57" applyNumberFormat="1" applyFont="1" applyFill="1" applyBorder="1" applyAlignment="1">
      <alignment vertical="center"/>
      <protection/>
    </xf>
    <xf numFmtId="3" fontId="35" fillId="36" borderId="81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vertical="center"/>
      <protection/>
    </xf>
    <xf numFmtId="3" fontId="35" fillId="36" borderId="83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horizontal="right" vertical="center"/>
      <protection/>
    </xf>
    <xf numFmtId="3" fontId="35" fillId="36" borderId="84" xfId="57" applyNumberFormat="1" applyFont="1" applyFill="1" applyBorder="1" applyAlignment="1">
      <alignment vertical="center"/>
      <protection/>
    </xf>
    <xf numFmtId="0" fontId="35" fillId="36" borderId="85" xfId="57" applyNumberFormat="1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0" fontId="25" fillId="0" borderId="0" xfId="64" applyFont="1">
      <alignment/>
      <protection/>
    </xf>
    <xf numFmtId="10" fontId="3" fillId="0" borderId="86" xfId="64" applyNumberFormat="1" applyFont="1" applyBorder="1">
      <alignment/>
      <protection/>
    </xf>
    <xf numFmtId="3" fontId="3" fillId="0" borderId="12" xfId="64" applyNumberFormat="1" applyFont="1" applyBorder="1">
      <alignment/>
      <protection/>
    </xf>
    <xf numFmtId="3" fontId="3" fillId="0" borderId="87" xfId="64" applyNumberFormat="1" applyFont="1" applyBorder="1">
      <alignment/>
      <protection/>
    </xf>
    <xf numFmtId="10" fontId="3" fillId="0" borderId="88" xfId="64" applyNumberFormat="1" applyFont="1" applyBorder="1">
      <alignment/>
      <protection/>
    </xf>
    <xf numFmtId="10" fontId="3" fillId="0" borderId="12" xfId="64" applyNumberFormat="1" applyFont="1" applyBorder="1">
      <alignment/>
      <protection/>
    </xf>
    <xf numFmtId="3" fontId="3" fillId="0" borderId="89" xfId="64" applyNumberFormat="1" applyFont="1" applyBorder="1">
      <alignment/>
      <protection/>
    </xf>
    <xf numFmtId="0" fontId="3" fillId="0" borderId="90" xfId="64" applyNumberFormat="1" applyFont="1" applyBorder="1">
      <alignment/>
      <protection/>
    </xf>
    <xf numFmtId="10" fontId="3" fillId="0" borderId="91" xfId="64" applyNumberFormat="1" applyFont="1" applyBorder="1">
      <alignment/>
      <protection/>
    </xf>
    <xf numFmtId="3" fontId="3" fillId="0" borderId="42" xfId="64" applyNumberFormat="1" applyFont="1" applyBorder="1">
      <alignment/>
      <protection/>
    </xf>
    <xf numFmtId="3" fontId="3" fillId="0" borderId="43" xfId="64" applyNumberFormat="1" applyFont="1" applyBorder="1">
      <alignment/>
      <protection/>
    </xf>
    <xf numFmtId="10" fontId="3" fillId="0" borderId="41" xfId="64" applyNumberFormat="1" applyFont="1" applyBorder="1">
      <alignment/>
      <protection/>
    </xf>
    <xf numFmtId="10" fontId="3" fillId="0" borderId="42" xfId="64" applyNumberFormat="1" applyFont="1" applyBorder="1">
      <alignment/>
      <protection/>
    </xf>
    <xf numFmtId="3" fontId="3" fillId="0" borderId="74" xfId="64" applyNumberFormat="1" applyFont="1" applyBorder="1">
      <alignment/>
      <protection/>
    </xf>
    <xf numFmtId="0" fontId="3" fillId="0" borderId="76" xfId="64" applyNumberFormat="1" applyFont="1" applyBorder="1">
      <alignment/>
      <protection/>
    </xf>
    <xf numFmtId="0" fontId="28" fillId="0" borderId="0" xfId="64" applyFont="1">
      <alignment/>
      <protection/>
    </xf>
    <xf numFmtId="10" fontId="28" fillId="37" borderId="92" xfId="64" applyNumberFormat="1" applyFont="1" applyFill="1" applyBorder="1" applyAlignment="1">
      <alignment vertical="center"/>
      <protection/>
    </xf>
    <xf numFmtId="3" fontId="28" fillId="37" borderId="93" xfId="64" applyNumberFormat="1" applyFont="1" applyFill="1" applyBorder="1" applyAlignment="1">
      <alignment vertical="center"/>
      <protection/>
    </xf>
    <xf numFmtId="10" fontId="28" fillId="37" borderId="94" xfId="64" applyNumberFormat="1" applyFont="1" applyFill="1" applyBorder="1" applyAlignment="1">
      <alignment vertical="center"/>
      <protection/>
    </xf>
    <xf numFmtId="3" fontId="28" fillId="37" borderId="95" xfId="64" applyNumberFormat="1" applyFont="1" applyFill="1" applyBorder="1" applyAlignment="1">
      <alignment vertical="center"/>
      <protection/>
    </xf>
    <xf numFmtId="10" fontId="28" fillId="37" borderId="96" xfId="64" applyNumberFormat="1" applyFont="1" applyFill="1" applyBorder="1" applyAlignment="1">
      <alignment vertical="center"/>
      <protection/>
    </xf>
    <xf numFmtId="3" fontId="28" fillId="37" borderId="97" xfId="64" applyNumberFormat="1" applyFont="1" applyFill="1" applyBorder="1" applyAlignment="1">
      <alignment vertical="center"/>
      <protection/>
    </xf>
    <xf numFmtId="0" fontId="28" fillId="37" borderId="98" xfId="64" applyNumberFormat="1" applyFont="1" applyFill="1" applyBorder="1" applyAlignment="1">
      <alignment vertical="center"/>
      <protection/>
    </xf>
    <xf numFmtId="1" fontId="3" fillId="0" borderId="0" xfId="64" applyNumberFormat="1" applyFont="1" applyAlignment="1">
      <alignment horizontal="center" vertical="center" wrapText="1"/>
      <protection/>
    </xf>
    <xf numFmtId="0" fontId="3" fillId="0" borderId="0" xfId="64" applyFont="1" applyAlignment="1">
      <alignment vertical="center"/>
      <protection/>
    </xf>
    <xf numFmtId="0" fontId="29" fillId="0" borderId="0" xfId="64" applyFont="1">
      <alignment/>
      <protection/>
    </xf>
    <xf numFmtId="10" fontId="32" fillId="37" borderId="99" xfId="64" applyNumberFormat="1" applyFont="1" applyFill="1" applyBorder="1">
      <alignment/>
      <protection/>
    </xf>
    <xf numFmtId="3" fontId="29" fillId="37" borderId="100" xfId="64" applyNumberFormat="1" applyFont="1" applyFill="1" applyBorder="1" applyAlignment="1">
      <alignment vertical="center"/>
      <protection/>
    </xf>
    <xf numFmtId="165" fontId="29" fillId="37" borderId="101" xfId="64" applyNumberFormat="1" applyFont="1" applyFill="1" applyBorder="1" applyAlignment="1">
      <alignment vertical="center"/>
      <protection/>
    </xf>
    <xf numFmtId="3" fontId="29" fillId="37" borderId="102" xfId="64" applyNumberFormat="1" applyFont="1" applyFill="1" applyBorder="1" applyAlignment="1">
      <alignment vertical="center"/>
      <protection/>
    </xf>
    <xf numFmtId="10" fontId="32" fillId="37" borderId="101" xfId="64" applyNumberFormat="1" applyFont="1" applyFill="1" applyBorder="1">
      <alignment/>
      <protection/>
    </xf>
    <xf numFmtId="3" fontId="29" fillId="37" borderId="103" xfId="64" applyNumberFormat="1" applyFont="1" applyFill="1" applyBorder="1" applyAlignment="1">
      <alignment vertical="center"/>
      <protection/>
    </xf>
    <xf numFmtId="0" fontId="29" fillId="37" borderId="104" xfId="64" applyNumberFormat="1" applyFont="1" applyFill="1" applyBorder="1" applyAlignment="1">
      <alignment vertical="center"/>
      <protection/>
    </xf>
    <xf numFmtId="0" fontId="5" fillId="0" borderId="0" xfId="57" applyFont="1" applyFill="1">
      <alignment/>
      <protection/>
    </xf>
    <xf numFmtId="10" fontId="12" fillId="38" borderId="105" xfId="57" applyNumberFormat="1" applyFont="1" applyFill="1" applyBorder="1" applyAlignment="1">
      <alignment horizontal="right"/>
      <protection/>
    </xf>
    <xf numFmtId="3" fontId="12" fillId="38" borderId="106" xfId="57" applyNumberFormat="1" applyFont="1" applyFill="1" applyBorder="1">
      <alignment/>
      <protection/>
    </xf>
    <xf numFmtId="3" fontId="12" fillId="38" borderId="107" xfId="57" applyNumberFormat="1" applyFont="1" applyFill="1" applyBorder="1">
      <alignment/>
      <protection/>
    </xf>
    <xf numFmtId="3" fontId="12" fillId="38" borderId="108" xfId="57" applyNumberFormat="1" applyFont="1" applyFill="1" applyBorder="1">
      <alignment/>
      <protection/>
    </xf>
    <xf numFmtId="10" fontId="12" fillId="38" borderId="109" xfId="57" applyNumberFormat="1" applyFont="1" applyFill="1" applyBorder="1">
      <alignment/>
      <protection/>
    </xf>
    <xf numFmtId="10" fontId="12" fillId="38" borderId="109" xfId="57" applyNumberFormat="1" applyFont="1" applyFill="1" applyBorder="1" applyAlignment="1">
      <alignment horizontal="right"/>
      <protection/>
    </xf>
    <xf numFmtId="0" fontId="12" fillId="38" borderId="110" xfId="57" applyFont="1" applyFill="1" applyBorder="1">
      <alignment/>
      <protection/>
    </xf>
    <xf numFmtId="10" fontId="3" fillId="0" borderId="111" xfId="57" applyNumberFormat="1" applyFont="1" applyFill="1" applyBorder="1" applyAlignment="1">
      <alignment horizontal="right"/>
      <protection/>
    </xf>
    <xf numFmtId="3" fontId="3" fillId="0" borderId="66" xfId="57" applyNumberFormat="1" applyFont="1" applyFill="1" applyBorder="1">
      <alignment/>
      <protection/>
    </xf>
    <xf numFmtId="3" fontId="3" fillId="0" borderId="65" xfId="57" applyNumberFormat="1" applyFont="1" applyFill="1" applyBorder="1">
      <alignment/>
      <protection/>
    </xf>
    <xf numFmtId="3" fontId="3" fillId="0" borderId="112" xfId="57" applyNumberFormat="1" applyFont="1" applyFill="1" applyBorder="1">
      <alignment/>
      <protection/>
    </xf>
    <xf numFmtId="10" fontId="3" fillId="0" borderId="113" xfId="57" applyNumberFormat="1" applyFont="1" applyFill="1" applyBorder="1">
      <alignment/>
      <protection/>
    </xf>
    <xf numFmtId="3" fontId="3" fillId="0" borderId="69" xfId="57" applyNumberFormat="1" applyFont="1" applyFill="1" applyBorder="1">
      <alignment/>
      <protection/>
    </xf>
    <xf numFmtId="10" fontId="3" fillId="0" borderId="113" xfId="57" applyNumberFormat="1" applyFont="1" applyFill="1" applyBorder="1" applyAlignment="1">
      <alignment horizontal="right"/>
      <protection/>
    </xf>
    <xf numFmtId="0" fontId="3" fillId="0" borderId="70" xfId="57" applyFont="1" applyFill="1" applyBorder="1">
      <alignment/>
      <protection/>
    </xf>
    <xf numFmtId="0" fontId="12" fillId="0" borderId="0" xfId="57" applyFont="1" applyFill="1" applyAlignment="1">
      <alignment vertical="center"/>
      <protection/>
    </xf>
    <xf numFmtId="10" fontId="12" fillId="38" borderId="114" xfId="57" applyNumberFormat="1" applyFont="1" applyFill="1" applyBorder="1" applyAlignment="1">
      <alignment horizontal="right" vertical="center"/>
      <protection/>
    </xf>
    <xf numFmtId="3" fontId="12" fillId="38" borderId="115" xfId="57" applyNumberFormat="1" applyFont="1" applyFill="1" applyBorder="1" applyAlignment="1">
      <alignment vertical="center"/>
      <protection/>
    </xf>
    <xf numFmtId="3" fontId="12" fillId="38" borderId="116" xfId="57" applyNumberFormat="1" applyFont="1" applyFill="1" applyBorder="1" applyAlignment="1">
      <alignment vertical="center"/>
      <protection/>
    </xf>
    <xf numFmtId="3" fontId="12" fillId="38" borderId="117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horizontal="right" vertical="center"/>
      <protection/>
    </xf>
    <xf numFmtId="0" fontId="12" fillId="38" borderId="119" xfId="57" applyFont="1" applyFill="1" applyBorder="1" applyAlignment="1">
      <alignment vertical="center"/>
      <protection/>
    </xf>
    <xf numFmtId="10" fontId="3" fillId="0" borderId="91" xfId="57" applyNumberFormat="1" applyFont="1" applyFill="1" applyBorder="1" applyAlignment="1">
      <alignment horizontal="right"/>
      <protection/>
    </xf>
    <xf numFmtId="3" fontId="3" fillId="0" borderId="44" xfId="57" applyNumberFormat="1" applyFont="1" applyFill="1" applyBorder="1">
      <alignment/>
      <protection/>
    </xf>
    <xf numFmtId="3" fontId="3" fillId="0" borderId="73" xfId="57" applyNumberFormat="1" applyFont="1" applyFill="1" applyBorder="1">
      <alignment/>
      <protection/>
    </xf>
    <xf numFmtId="3" fontId="3" fillId="0" borderId="43" xfId="57" applyNumberFormat="1" applyFont="1" applyFill="1" applyBorder="1">
      <alignment/>
      <protection/>
    </xf>
    <xf numFmtId="10" fontId="3" fillId="0" borderId="41" xfId="57" applyNumberFormat="1" applyFont="1" applyFill="1" applyBorder="1">
      <alignment/>
      <protection/>
    </xf>
    <xf numFmtId="10" fontId="3" fillId="0" borderId="41" xfId="57" applyNumberFormat="1" applyFont="1" applyFill="1" applyBorder="1" applyAlignment="1">
      <alignment horizontal="right"/>
      <protection/>
    </xf>
    <xf numFmtId="0" fontId="3" fillId="0" borderId="76" xfId="57" applyFont="1" applyFill="1" applyBorder="1">
      <alignment/>
      <protection/>
    </xf>
    <xf numFmtId="3" fontId="3" fillId="0" borderId="42" xfId="57" applyNumberFormat="1" applyFont="1" applyFill="1" applyBorder="1">
      <alignment/>
      <protection/>
    </xf>
    <xf numFmtId="10" fontId="3" fillId="0" borderId="120" xfId="57" applyNumberFormat="1" applyFont="1" applyFill="1" applyBorder="1" applyAlignment="1">
      <alignment horizontal="right"/>
      <protection/>
    </xf>
    <xf numFmtId="3" fontId="3" fillId="0" borderId="121" xfId="57" applyNumberFormat="1" applyFont="1" applyFill="1" applyBorder="1">
      <alignment/>
      <protection/>
    </xf>
    <xf numFmtId="3" fontId="3" fillId="0" borderId="122" xfId="57" applyNumberFormat="1" applyFont="1" applyFill="1" applyBorder="1">
      <alignment/>
      <protection/>
    </xf>
    <xf numFmtId="3" fontId="3" fillId="0" borderId="123" xfId="57" applyNumberFormat="1" applyFont="1" applyFill="1" applyBorder="1">
      <alignment/>
      <protection/>
    </xf>
    <xf numFmtId="10" fontId="3" fillId="0" borderId="124" xfId="57" applyNumberFormat="1" applyFont="1" applyFill="1" applyBorder="1">
      <alignment/>
      <protection/>
    </xf>
    <xf numFmtId="10" fontId="3" fillId="0" borderId="124" xfId="57" applyNumberFormat="1" applyFont="1" applyFill="1" applyBorder="1" applyAlignment="1">
      <alignment horizontal="right"/>
      <protection/>
    </xf>
    <xf numFmtId="0" fontId="3" fillId="0" borderId="125" xfId="57" applyFont="1" applyFill="1" applyBorder="1">
      <alignment/>
      <protection/>
    </xf>
    <xf numFmtId="0" fontId="28" fillId="0" borderId="0" xfId="57" applyFont="1" applyFill="1" applyAlignment="1">
      <alignment vertical="center"/>
      <protection/>
    </xf>
    <xf numFmtId="10" fontId="28" fillId="36" borderId="126" xfId="57" applyNumberFormat="1" applyFont="1" applyFill="1" applyBorder="1" applyAlignment="1">
      <alignment horizontal="right" vertical="center"/>
      <protection/>
    </xf>
    <xf numFmtId="3" fontId="28" fillId="36" borderId="127" xfId="57" applyNumberFormat="1" applyFont="1" applyFill="1" applyBorder="1" applyAlignment="1">
      <alignment vertical="center"/>
      <protection/>
    </xf>
    <xf numFmtId="3" fontId="28" fillId="36" borderId="128" xfId="57" applyNumberFormat="1" applyFont="1" applyFill="1" applyBorder="1" applyAlignment="1">
      <alignment vertical="center"/>
      <protection/>
    </xf>
    <xf numFmtId="3" fontId="28" fillId="36" borderId="129" xfId="57" applyNumberFormat="1" applyFont="1" applyFill="1" applyBorder="1" applyAlignment="1">
      <alignment vertical="center"/>
      <protection/>
    </xf>
    <xf numFmtId="9" fontId="28" fillId="36" borderId="130" xfId="57" applyNumberFormat="1" applyFont="1" applyFill="1" applyBorder="1" applyAlignment="1">
      <alignment vertical="center"/>
      <protection/>
    </xf>
    <xf numFmtId="0" fontId="28" fillId="36" borderId="131" xfId="57" applyNumberFormat="1" applyFont="1" applyFill="1" applyBorder="1" applyAlignment="1">
      <alignment vertical="center"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49" fontId="12" fillId="35" borderId="57" xfId="57" applyNumberFormat="1" applyFont="1" applyFill="1" applyBorder="1" applyAlignment="1">
      <alignment horizontal="center" vertical="center" wrapText="1"/>
      <protection/>
    </xf>
    <xf numFmtId="49" fontId="12" fillId="35" borderId="58" xfId="57" applyNumberFormat="1" applyFont="1" applyFill="1" applyBorder="1" applyAlignment="1">
      <alignment horizontal="center" vertical="center" wrapText="1"/>
      <protection/>
    </xf>
    <xf numFmtId="49" fontId="12" fillId="35" borderId="61" xfId="57" applyNumberFormat="1" applyFont="1" applyFill="1" applyBorder="1" applyAlignment="1">
      <alignment horizontal="center" vertical="center" wrapText="1"/>
      <protection/>
    </xf>
    <xf numFmtId="0" fontId="14" fillId="0" borderId="0" xfId="57" applyFont="1" applyFill="1">
      <alignment/>
      <protection/>
    </xf>
    <xf numFmtId="10" fontId="6" fillId="38" borderId="105" xfId="57" applyNumberFormat="1" applyFont="1" applyFill="1" applyBorder="1" applyAlignment="1">
      <alignment horizontal="right"/>
      <protection/>
    </xf>
    <xf numFmtId="3" fontId="6" fillId="38" borderId="132" xfId="57" applyNumberFormat="1" applyFont="1" applyFill="1" applyBorder="1">
      <alignment/>
      <protection/>
    </xf>
    <xf numFmtId="3" fontId="6" fillId="38" borderId="133" xfId="57" applyNumberFormat="1" applyFont="1" applyFill="1" applyBorder="1">
      <alignment/>
      <protection/>
    </xf>
    <xf numFmtId="3" fontId="6" fillId="38" borderId="106" xfId="57" applyNumberFormat="1" applyFont="1" applyFill="1" applyBorder="1">
      <alignment/>
      <protection/>
    </xf>
    <xf numFmtId="3" fontId="6" fillId="38" borderId="107" xfId="57" applyNumberFormat="1" applyFont="1" applyFill="1" applyBorder="1">
      <alignment/>
      <protection/>
    </xf>
    <xf numFmtId="3" fontId="6" fillId="38" borderId="108" xfId="57" applyNumberFormat="1" applyFont="1" applyFill="1" applyBorder="1">
      <alignment/>
      <protection/>
    </xf>
    <xf numFmtId="10" fontId="6" fillId="38" borderId="109" xfId="57" applyNumberFormat="1" applyFont="1" applyFill="1" applyBorder="1">
      <alignment/>
      <protection/>
    </xf>
    <xf numFmtId="10" fontId="6" fillId="38" borderId="109" xfId="57" applyNumberFormat="1" applyFont="1" applyFill="1" applyBorder="1" applyAlignment="1">
      <alignment horizontal="right"/>
      <protection/>
    </xf>
    <xf numFmtId="0" fontId="6" fillId="38" borderId="110" xfId="57" applyFont="1" applyFill="1" applyBorder="1">
      <alignment/>
      <protection/>
    </xf>
    <xf numFmtId="3" fontId="3" fillId="0" borderId="67" xfId="57" applyNumberFormat="1" applyFont="1" applyFill="1" applyBorder="1">
      <alignment/>
      <protection/>
    </xf>
    <xf numFmtId="3" fontId="3" fillId="0" borderId="134" xfId="57" applyNumberFormat="1" applyFont="1" applyFill="1" applyBorder="1">
      <alignment/>
      <protection/>
    </xf>
    <xf numFmtId="10" fontId="6" fillId="0" borderId="113" xfId="57" applyNumberFormat="1" applyFont="1" applyFill="1" applyBorder="1" applyAlignment="1">
      <alignment horizontal="right"/>
      <protection/>
    </xf>
    <xf numFmtId="0" fontId="12" fillId="0" borderId="0" xfId="57" applyFont="1" applyFill="1">
      <alignment/>
      <protection/>
    </xf>
    <xf numFmtId="10" fontId="6" fillId="38" borderId="114" xfId="57" applyNumberFormat="1" applyFont="1" applyFill="1" applyBorder="1" applyAlignment="1">
      <alignment horizontal="right"/>
      <protection/>
    </xf>
    <xf numFmtId="3" fontId="6" fillId="38" borderId="135" xfId="57" applyNumberFormat="1" applyFont="1" applyFill="1" applyBorder="1">
      <alignment/>
      <protection/>
    </xf>
    <xf numFmtId="3" fontId="6" fillId="38" borderId="136" xfId="57" applyNumberFormat="1" applyFont="1" applyFill="1" applyBorder="1">
      <alignment/>
      <protection/>
    </xf>
    <xf numFmtId="3" fontId="6" fillId="38" borderId="115" xfId="57" applyNumberFormat="1" applyFont="1" applyFill="1" applyBorder="1">
      <alignment/>
      <protection/>
    </xf>
    <xf numFmtId="3" fontId="6" fillId="38" borderId="116" xfId="57" applyNumberFormat="1" applyFont="1" applyFill="1" applyBorder="1">
      <alignment/>
      <protection/>
    </xf>
    <xf numFmtId="3" fontId="6" fillId="38" borderId="117" xfId="57" applyNumberFormat="1" applyFont="1" applyFill="1" applyBorder="1">
      <alignment/>
      <protection/>
    </xf>
    <xf numFmtId="10" fontId="6" fillId="38" borderId="118" xfId="57" applyNumberFormat="1" applyFont="1" applyFill="1" applyBorder="1">
      <alignment/>
      <protection/>
    </xf>
    <xf numFmtId="10" fontId="6" fillId="38" borderId="118" xfId="57" applyNumberFormat="1" applyFont="1" applyFill="1" applyBorder="1" applyAlignment="1">
      <alignment horizontal="right"/>
      <protection/>
    </xf>
    <xf numFmtId="0" fontId="6" fillId="38" borderId="119" xfId="57" applyFont="1" applyFill="1" applyBorder="1">
      <alignment/>
      <protection/>
    </xf>
    <xf numFmtId="3" fontId="3" fillId="0" borderId="137" xfId="57" applyNumberFormat="1" applyFont="1" applyFill="1" applyBorder="1">
      <alignment/>
      <protection/>
    </xf>
    <xf numFmtId="3" fontId="3" fillId="0" borderId="74" xfId="57" applyNumberFormat="1" applyFont="1" applyFill="1" applyBorder="1">
      <alignment/>
      <protection/>
    </xf>
    <xf numFmtId="10" fontId="6" fillId="0" borderId="41" xfId="57" applyNumberFormat="1" applyFont="1" applyFill="1" applyBorder="1" applyAlignment="1">
      <alignment horizontal="right"/>
      <protection/>
    </xf>
    <xf numFmtId="3" fontId="3" fillId="0" borderId="138" xfId="57" applyNumberFormat="1" applyFont="1" applyFill="1" applyBorder="1">
      <alignment/>
      <protection/>
    </xf>
    <xf numFmtId="3" fontId="3" fillId="0" borderId="139" xfId="57" applyNumberFormat="1" applyFont="1" applyFill="1" applyBorder="1">
      <alignment/>
      <protection/>
    </xf>
    <xf numFmtId="3" fontId="3" fillId="0" borderId="140" xfId="57" applyNumberFormat="1" applyFont="1" applyFill="1" applyBorder="1">
      <alignment/>
      <protection/>
    </xf>
    <xf numFmtId="10" fontId="6" fillId="0" borderId="124" xfId="57" applyNumberFormat="1" applyFont="1" applyFill="1" applyBorder="1" applyAlignment="1">
      <alignment horizontal="right"/>
      <protection/>
    </xf>
    <xf numFmtId="10" fontId="29" fillId="8" borderId="126" xfId="57" applyNumberFormat="1" applyFont="1" applyFill="1" applyBorder="1" applyAlignment="1">
      <alignment horizontal="right" vertical="center"/>
      <protection/>
    </xf>
    <xf numFmtId="3" fontId="29" fillId="8" borderId="141" xfId="57" applyNumberFormat="1" applyFont="1" applyFill="1" applyBorder="1" applyAlignment="1">
      <alignment vertical="center"/>
      <protection/>
    </xf>
    <xf numFmtId="3" fontId="29" fillId="8" borderId="142" xfId="57" applyNumberFormat="1" applyFont="1" applyFill="1" applyBorder="1" applyAlignment="1">
      <alignment vertical="center"/>
      <protection/>
    </xf>
    <xf numFmtId="3" fontId="29" fillId="8" borderId="143" xfId="57" applyNumberFormat="1" applyFont="1" applyFill="1" applyBorder="1" applyAlignment="1">
      <alignment vertical="center"/>
      <protection/>
    </xf>
    <xf numFmtId="3" fontId="29" fillId="8" borderId="0" xfId="57" applyNumberFormat="1" applyFont="1" applyFill="1" applyBorder="1" applyAlignment="1">
      <alignment vertical="center"/>
      <protection/>
    </xf>
    <xf numFmtId="3" fontId="29" fillId="8" borderId="144" xfId="57" applyNumberFormat="1" applyFont="1" applyFill="1" applyBorder="1" applyAlignment="1">
      <alignment vertical="center"/>
      <protection/>
    </xf>
    <xf numFmtId="10" fontId="29" fillId="8" borderId="145" xfId="57" applyNumberFormat="1" applyFont="1" applyFill="1" applyBorder="1" applyAlignment="1">
      <alignment vertical="center"/>
      <protection/>
    </xf>
    <xf numFmtId="10" fontId="29" fillId="8" borderId="145" xfId="57" applyNumberFormat="1" applyFont="1" applyFill="1" applyBorder="1" applyAlignment="1">
      <alignment horizontal="right" vertical="center"/>
      <protection/>
    </xf>
    <xf numFmtId="0" fontId="29" fillId="8" borderId="146" xfId="57" applyNumberFormat="1" applyFont="1" applyFill="1" applyBorder="1" applyAlignment="1">
      <alignment vertical="center"/>
      <protection/>
    </xf>
    <xf numFmtId="0" fontId="29" fillId="37" borderId="146" xfId="57" applyNumberFormat="1" applyFont="1" applyFill="1" applyBorder="1" applyAlignment="1">
      <alignment vertical="center"/>
      <protection/>
    </xf>
    <xf numFmtId="3" fontId="12" fillId="38" borderId="136" xfId="57" applyNumberFormat="1" applyFont="1" applyFill="1" applyBorder="1" applyAlignment="1">
      <alignment vertical="center"/>
      <protection/>
    </xf>
    <xf numFmtId="10" fontId="12" fillId="38" borderId="91" xfId="57" applyNumberFormat="1" applyFont="1" applyFill="1" applyBorder="1" applyAlignment="1">
      <alignment horizontal="right" vertical="center"/>
      <protection/>
    </xf>
    <xf numFmtId="3" fontId="12" fillId="38" borderId="73" xfId="57" applyNumberFormat="1" applyFont="1" applyFill="1" applyBorder="1" applyAlignment="1">
      <alignment vertical="center"/>
      <protection/>
    </xf>
    <xf numFmtId="3" fontId="12" fillId="38" borderId="44" xfId="57" applyNumberFormat="1" applyFont="1" applyFill="1" applyBorder="1" applyAlignment="1">
      <alignment vertical="center"/>
      <protection/>
    </xf>
    <xf numFmtId="3" fontId="12" fillId="38" borderId="43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horizontal="right" vertical="center"/>
      <protection/>
    </xf>
    <xf numFmtId="0" fontId="12" fillId="38" borderId="76" xfId="57" applyFont="1" applyFill="1" applyBorder="1" applyAlignment="1">
      <alignment vertical="center"/>
      <protection/>
    </xf>
    <xf numFmtId="10" fontId="28" fillId="36" borderId="147" xfId="57" applyNumberFormat="1" applyFont="1" applyFill="1" applyBorder="1" applyAlignment="1">
      <alignment horizontal="right" vertical="center"/>
      <protection/>
    </xf>
    <xf numFmtId="3" fontId="28" fillId="36" borderId="80" xfId="57" applyNumberFormat="1" applyFont="1" applyFill="1" applyBorder="1" applyAlignment="1">
      <alignment vertical="center"/>
      <protection/>
    </xf>
    <xf numFmtId="3" fontId="28" fillId="36" borderId="79" xfId="57" applyNumberFormat="1" applyFont="1" applyFill="1" applyBorder="1" applyAlignment="1">
      <alignment vertical="center"/>
      <protection/>
    </xf>
    <xf numFmtId="3" fontId="28" fillId="36" borderId="84" xfId="57" applyNumberFormat="1" applyFont="1" applyFill="1" applyBorder="1" applyAlignment="1">
      <alignment vertical="center"/>
      <protection/>
    </xf>
    <xf numFmtId="165" fontId="28" fillId="36" borderId="148" xfId="57" applyNumberFormat="1" applyFont="1" applyFill="1" applyBorder="1" applyAlignment="1">
      <alignment vertical="center"/>
      <protection/>
    </xf>
    <xf numFmtId="0" fontId="28" fillId="36" borderId="85" xfId="57" applyNumberFormat="1" applyFont="1" applyFill="1" applyBorder="1" applyAlignment="1">
      <alignment vertical="center"/>
      <protection/>
    </xf>
    <xf numFmtId="10" fontId="29" fillId="36" borderId="126" xfId="57" applyNumberFormat="1" applyFont="1" applyFill="1" applyBorder="1" applyAlignment="1">
      <alignment horizontal="right" vertical="center"/>
      <protection/>
    </xf>
    <xf numFmtId="3" fontId="29" fillId="36" borderId="143" xfId="57" applyNumberFormat="1" applyFont="1" applyFill="1" applyBorder="1" applyAlignment="1">
      <alignment vertical="center"/>
      <protection/>
    </xf>
    <xf numFmtId="3" fontId="29" fillId="36" borderId="142" xfId="57" applyNumberFormat="1" applyFont="1" applyFill="1" applyBorder="1" applyAlignment="1">
      <alignment vertical="center"/>
      <protection/>
    </xf>
    <xf numFmtId="3" fontId="29" fillId="36" borderId="0" xfId="57" applyNumberFormat="1" applyFont="1" applyFill="1" applyBorder="1" applyAlignment="1">
      <alignment vertical="center"/>
      <protection/>
    </xf>
    <xf numFmtId="3" fontId="29" fillId="36" borderId="144" xfId="57" applyNumberFormat="1" applyFont="1" applyFill="1" applyBorder="1" applyAlignment="1">
      <alignment vertical="center"/>
      <protection/>
    </xf>
    <xf numFmtId="0" fontId="29" fillId="36" borderId="146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0" fontId="12" fillId="38" borderId="105" xfId="57" applyNumberFormat="1" applyFont="1" applyFill="1" applyBorder="1" applyAlignment="1">
      <alignment horizontal="right" vertical="center"/>
      <protection/>
    </xf>
    <xf numFmtId="3" fontId="12" fillId="38" borderId="106" xfId="57" applyNumberFormat="1" applyFont="1" applyFill="1" applyBorder="1" applyAlignment="1">
      <alignment vertical="center"/>
      <protection/>
    </xf>
    <xf numFmtId="3" fontId="12" fillId="38" borderId="107" xfId="57" applyNumberFormat="1" applyFont="1" applyFill="1" applyBorder="1" applyAlignment="1">
      <alignment vertical="center"/>
      <protection/>
    </xf>
    <xf numFmtId="3" fontId="12" fillId="38" borderId="108" xfId="57" applyNumberFormat="1" applyFont="1" applyFill="1" applyBorder="1" applyAlignment="1">
      <alignment vertical="center"/>
      <protection/>
    </xf>
    <xf numFmtId="10" fontId="12" fillId="38" borderId="109" xfId="57" applyNumberFormat="1" applyFont="1" applyFill="1" applyBorder="1" applyAlignment="1">
      <alignment vertical="center"/>
      <protection/>
    </xf>
    <xf numFmtId="0" fontId="12" fillId="38" borderId="110" xfId="57" applyFont="1" applyFill="1" applyBorder="1" applyAlignment="1">
      <alignment vertical="center"/>
      <protection/>
    </xf>
    <xf numFmtId="165" fontId="29" fillId="36" borderId="145" xfId="57" applyNumberFormat="1" applyFont="1" applyFill="1" applyBorder="1" applyAlignment="1">
      <alignment vertical="center"/>
      <protection/>
    </xf>
    <xf numFmtId="0" fontId="38" fillId="0" borderId="0" xfId="56" applyFont="1" applyFill="1">
      <alignment/>
      <protection/>
    </xf>
    <xf numFmtId="0" fontId="39" fillId="0" borderId="0" xfId="56" applyFont="1" applyFill="1">
      <alignment/>
      <protection/>
    </xf>
    <xf numFmtId="0" fontId="111" fillId="3" borderId="36" xfId="56" applyFont="1" applyFill="1" applyBorder="1">
      <alignment/>
      <protection/>
    </xf>
    <xf numFmtId="0" fontId="112" fillId="3" borderId="35" xfId="56" applyFont="1" applyFill="1" applyBorder="1">
      <alignment/>
      <protection/>
    </xf>
    <xf numFmtId="0" fontId="113" fillId="3" borderId="18" xfId="56" applyFont="1" applyFill="1" applyBorder="1">
      <alignment/>
      <protection/>
    </xf>
    <xf numFmtId="0" fontId="112" fillId="3" borderId="17" xfId="56" applyFont="1" applyFill="1" applyBorder="1">
      <alignment/>
      <protection/>
    </xf>
    <xf numFmtId="0" fontId="114" fillId="3" borderId="18" xfId="56" applyFont="1" applyFill="1" applyBorder="1">
      <alignment/>
      <protection/>
    </xf>
    <xf numFmtId="0" fontId="115" fillId="3" borderId="18" xfId="56" applyFont="1" applyFill="1" applyBorder="1">
      <alignment/>
      <protection/>
    </xf>
    <xf numFmtId="0" fontId="111" fillId="3" borderId="18" xfId="56" applyFont="1" applyFill="1" applyBorder="1">
      <alignment/>
      <protection/>
    </xf>
    <xf numFmtId="0" fontId="111" fillId="3" borderId="149" xfId="56" applyFont="1" applyFill="1" applyBorder="1">
      <alignment/>
      <protection/>
    </xf>
    <xf numFmtId="0" fontId="112" fillId="3" borderId="75" xfId="56" applyFont="1" applyFill="1" applyBorder="1">
      <alignment/>
      <protection/>
    </xf>
    <xf numFmtId="17" fontId="39" fillId="0" borderId="0" xfId="56" applyNumberFormat="1" applyFont="1" applyFill="1">
      <alignment/>
      <protection/>
    </xf>
    <xf numFmtId="0" fontId="39" fillId="39" borderId="14" xfId="56" applyFont="1" applyFill="1" applyBorder="1">
      <alignment/>
      <protection/>
    </xf>
    <xf numFmtId="0" fontId="39" fillId="39" borderId="13" xfId="56" applyFont="1" applyFill="1" applyBorder="1">
      <alignment/>
      <protection/>
    </xf>
    <xf numFmtId="0" fontId="44" fillId="36" borderId="150" xfId="56" applyFont="1" applyFill="1" applyBorder="1">
      <alignment/>
      <protection/>
    </xf>
    <xf numFmtId="0" fontId="45" fillId="36" borderId="151" xfId="45" applyFont="1" applyFill="1" applyBorder="1" applyAlignment="1" applyProtection="1">
      <alignment horizontal="left" indent="1"/>
      <protection/>
    </xf>
    <xf numFmtId="0" fontId="44" fillId="3" borderId="152" xfId="56" applyFont="1" applyFill="1" applyBorder="1">
      <alignment/>
      <protection/>
    </xf>
    <xf numFmtId="0" fontId="45" fillId="3" borderId="111" xfId="45" applyFont="1" applyFill="1" applyBorder="1" applyAlignment="1" applyProtection="1">
      <alignment horizontal="left" indent="1"/>
      <protection/>
    </xf>
    <xf numFmtId="0" fontId="44" fillId="36" borderId="152" xfId="56" applyFont="1" applyFill="1" applyBorder="1">
      <alignment/>
      <protection/>
    </xf>
    <xf numFmtId="0" fontId="45" fillId="36" borderId="111" xfId="45" applyFont="1" applyFill="1" applyBorder="1" applyAlignment="1" applyProtection="1">
      <alignment horizontal="left" indent="1"/>
      <protection/>
    </xf>
    <xf numFmtId="0" fontId="45" fillId="36" borderId="91" xfId="45" applyFont="1" applyFill="1" applyBorder="1" applyAlignment="1" applyProtection="1">
      <alignment horizontal="left" indent="1"/>
      <protection/>
    </xf>
    <xf numFmtId="0" fontId="116" fillId="7" borderId="153" xfId="59" applyFont="1" applyFill="1" applyBorder="1">
      <alignment/>
      <protection/>
    </xf>
    <xf numFmtId="0" fontId="116" fillId="7" borderId="0" xfId="59" applyFont="1" applyFill="1">
      <alignment/>
      <protection/>
    </xf>
    <xf numFmtId="0" fontId="117" fillId="7" borderId="154" xfId="59" applyFont="1" applyFill="1" applyBorder="1" applyAlignment="1">
      <alignment/>
      <protection/>
    </xf>
    <xf numFmtId="0" fontId="118" fillId="7" borderId="141" xfId="59" applyFont="1" applyFill="1" applyBorder="1" applyAlignment="1">
      <alignment/>
      <protection/>
    </xf>
    <xf numFmtId="0" fontId="119" fillId="7" borderId="154" xfId="59" applyFont="1" applyFill="1" applyBorder="1" applyAlignment="1">
      <alignment/>
      <protection/>
    </xf>
    <xf numFmtId="0" fontId="120" fillId="7" borderId="141" xfId="59" applyFont="1" applyFill="1" applyBorder="1" applyAlignment="1">
      <alignment/>
      <protection/>
    </xf>
    <xf numFmtId="37" fontId="121" fillId="7" borderId="0" xfId="61" applyFont="1" applyFill="1">
      <alignment/>
      <protection/>
    </xf>
    <xf numFmtId="37" fontId="122" fillId="7" borderId="0" xfId="61" applyFont="1" applyFill="1">
      <alignment/>
      <protection/>
    </xf>
    <xf numFmtId="37" fontId="123" fillId="7" borderId="0" xfId="61" applyFont="1" applyFill="1" applyAlignment="1">
      <alignment horizontal="left" indent="1"/>
      <protection/>
    </xf>
    <xf numFmtId="37" fontId="124" fillId="7" borderId="0" xfId="61" applyFont="1" applyFill="1">
      <alignment/>
      <protection/>
    </xf>
    <xf numFmtId="37" fontId="3" fillId="0" borderId="18" xfId="60" applyFont="1" applyFill="1" applyBorder="1" applyProtection="1">
      <alignment/>
      <protection/>
    </xf>
    <xf numFmtId="0" fontId="45" fillId="0" borderId="111" xfId="45" applyFont="1" applyFill="1" applyBorder="1" applyAlignment="1" applyProtection="1">
      <alignment horizontal="left" indent="1"/>
      <protection/>
    </xf>
    <xf numFmtId="0" fontId="45" fillId="0" borderId="155" xfId="45" applyFont="1" applyFill="1" applyBorder="1" applyAlignment="1" applyProtection="1">
      <alignment horizontal="left" indent="1"/>
      <protection/>
    </xf>
    <xf numFmtId="0" fontId="29" fillId="36" borderId="79" xfId="57" applyNumberFormat="1" applyFont="1" applyFill="1" applyBorder="1" applyAlignment="1">
      <alignment vertical="center"/>
      <protection/>
    </xf>
    <xf numFmtId="0" fontId="6" fillId="0" borderId="156" xfId="57" applyFont="1" applyFill="1" applyBorder="1">
      <alignment/>
      <protection/>
    </xf>
    <xf numFmtId="0" fontId="6" fillId="0" borderId="157" xfId="57" applyFont="1" applyFill="1" applyBorder="1">
      <alignment/>
      <protection/>
    </xf>
    <xf numFmtId="0" fontId="6" fillId="0" borderId="158" xfId="57" applyFont="1" applyFill="1" applyBorder="1">
      <alignment/>
      <protection/>
    </xf>
    <xf numFmtId="0" fontId="5" fillId="3" borderId="0" xfId="57" applyFont="1" applyFill="1">
      <alignment/>
      <protection/>
    </xf>
    <xf numFmtId="0" fontId="3" fillId="3" borderId="0" xfId="57" applyFont="1" applyFill="1">
      <alignment/>
      <protection/>
    </xf>
    <xf numFmtId="49" fontId="13" fillId="35" borderId="159" xfId="57" applyNumberFormat="1" applyFont="1" applyFill="1" applyBorder="1" applyAlignment="1">
      <alignment horizontal="center" vertical="center" wrapText="1"/>
      <protection/>
    </xf>
    <xf numFmtId="37" fontId="125" fillId="7" borderId="0" xfId="61" applyFont="1" applyFill="1" applyAlignment="1">
      <alignment horizontal="left" indent="1"/>
      <protection/>
    </xf>
    <xf numFmtId="37" fontId="126" fillId="7" borderId="0" xfId="61" applyFont="1" applyFill="1">
      <alignment/>
      <protection/>
    </xf>
    <xf numFmtId="0" fontId="42" fillId="4" borderId="160" xfId="58" applyFont="1" applyFill="1" applyBorder="1">
      <alignment/>
      <protection/>
    </xf>
    <xf numFmtId="0" fontId="43" fillId="4" borderId="161" xfId="45" applyFont="1" applyFill="1" applyBorder="1" applyAlignment="1" applyProtection="1">
      <alignment horizontal="left" indent="1"/>
      <protection/>
    </xf>
    <xf numFmtId="0" fontId="45" fillId="3" borderId="162" xfId="45" applyFont="1" applyFill="1" applyBorder="1" applyAlignment="1" applyProtection="1">
      <alignment horizontal="left" indent="1"/>
      <protection/>
    </xf>
    <xf numFmtId="0" fontId="127" fillId="0" borderId="0" xfId="56" applyFont="1" applyFill="1">
      <alignment/>
      <protection/>
    </xf>
    <xf numFmtId="0" fontId="128" fillId="0" borderId="0" xfId="56" applyFont="1" applyFill="1">
      <alignment/>
      <protection/>
    </xf>
    <xf numFmtId="0" fontId="129" fillId="0" borderId="0" xfId="56" applyFont="1" applyFill="1">
      <alignment/>
      <protection/>
    </xf>
    <xf numFmtId="0" fontId="130" fillId="0" borderId="0" xfId="56" applyFont="1" applyFill="1">
      <alignment/>
      <protection/>
    </xf>
    <xf numFmtId="0" fontId="131" fillId="0" borderId="0" xfId="45" applyFont="1" applyFill="1" applyAlignment="1" applyProtection="1">
      <alignment/>
      <protection/>
    </xf>
    <xf numFmtId="37" fontId="48" fillId="0" borderId="0" xfId="60" applyFont="1">
      <alignment/>
      <protection/>
    </xf>
    <xf numFmtId="10" fontId="14" fillId="38" borderId="114" xfId="57" applyNumberFormat="1" applyFont="1" applyFill="1" applyBorder="1" applyAlignment="1">
      <alignment horizontal="right"/>
      <protection/>
    </xf>
    <xf numFmtId="0" fontId="132" fillId="33" borderId="0" xfId="0" applyFont="1" applyFill="1" applyAlignment="1">
      <alignment vertical="center"/>
    </xf>
    <xf numFmtId="3" fontId="6" fillId="36" borderId="163" xfId="60" applyNumberFormat="1" applyFont="1" applyFill="1" applyBorder="1">
      <alignment/>
      <protection/>
    </xf>
    <xf numFmtId="3" fontId="6" fillId="36" borderId="0" xfId="60" applyNumberFormat="1" applyFont="1" applyFill="1" applyBorder="1">
      <alignment/>
      <protection/>
    </xf>
    <xf numFmtId="3" fontId="6" fillId="36" borderId="25" xfId="60" applyNumberFormat="1" applyFont="1" applyFill="1" applyBorder="1">
      <alignment/>
      <protection/>
    </xf>
    <xf numFmtId="37" fontId="6" fillId="36" borderId="25" xfId="60" applyFont="1" applyFill="1" applyBorder="1" applyAlignment="1" applyProtection="1">
      <alignment horizontal="right"/>
      <protection/>
    </xf>
    <xf numFmtId="3" fontId="6" fillId="36" borderId="0" xfId="60" applyNumberFormat="1" applyFont="1" applyFill="1" applyBorder="1" applyAlignment="1">
      <alignment horizontal="right"/>
      <protection/>
    </xf>
    <xf numFmtId="3" fontId="6" fillId="36" borderId="20" xfId="60" applyNumberFormat="1" applyFont="1" applyFill="1" applyBorder="1" applyAlignment="1">
      <alignment horizontal="right"/>
      <protection/>
    </xf>
    <xf numFmtId="37" fontId="3" fillId="36" borderId="25" xfId="60" applyFont="1" applyFill="1" applyBorder="1" applyAlignment="1" applyProtection="1">
      <alignment horizontal="right"/>
      <protection/>
    </xf>
    <xf numFmtId="2" fontId="6" fillId="36" borderId="20" xfId="60" applyNumberFormat="1" applyFont="1" applyFill="1" applyBorder="1" applyProtection="1">
      <alignment/>
      <protection/>
    </xf>
    <xf numFmtId="2" fontId="6" fillId="36" borderId="0" xfId="60" applyNumberFormat="1" applyFont="1" applyFill="1" applyBorder="1" applyProtection="1">
      <alignment/>
      <protection/>
    </xf>
    <xf numFmtId="2" fontId="6" fillId="36" borderId="11" xfId="60" applyNumberFormat="1" applyFont="1" applyFill="1" applyBorder="1" applyAlignment="1" applyProtection="1">
      <alignment horizontal="center"/>
      <protection/>
    </xf>
    <xf numFmtId="37" fontId="133" fillId="0" borderId="0" xfId="60" applyFont="1">
      <alignment/>
      <protection/>
    </xf>
    <xf numFmtId="10" fontId="29" fillId="36" borderId="154" xfId="57" applyNumberFormat="1" applyFont="1" applyFill="1" applyBorder="1" applyAlignment="1">
      <alignment horizontal="right" vertical="center"/>
      <protection/>
    </xf>
    <xf numFmtId="10" fontId="12" fillId="38" borderId="116" xfId="57" applyNumberFormat="1" applyFont="1" applyFill="1" applyBorder="1" applyAlignment="1">
      <alignment horizontal="right" vertical="center"/>
      <protection/>
    </xf>
    <xf numFmtId="10" fontId="3" fillId="0" borderId="65" xfId="57" applyNumberFormat="1" applyFont="1" applyFill="1" applyBorder="1" applyAlignment="1">
      <alignment horizontal="right"/>
      <protection/>
    </xf>
    <xf numFmtId="10" fontId="3" fillId="0" borderId="44" xfId="57" applyNumberFormat="1" applyFont="1" applyFill="1" applyBorder="1" applyAlignment="1">
      <alignment horizontal="right"/>
      <protection/>
    </xf>
    <xf numFmtId="10" fontId="12" fillId="38" borderId="107" xfId="57" applyNumberFormat="1" applyFont="1" applyFill="1" applyBorder="1" applyAlignment="1">
      <alignment horizontal="right" vertical="center"/>
      <protection/>
    </xf>
    <xf numFmtId="3" fontId="29" fillId="36" borderId="164" xfId="57" applyNumberFormat="1" applyFont="1" applyFill="1" applyBorder="1" applyAlignment="1">
      <alignment vertical="center"/>
      <protection/>
    </xf>
    <xf numFmtId="3" fontId="12" fillId="38" borderId="165" xfId="57" applyNumberFormat="1" applyFont="1" applyFill="1" applyBorder="1" applyAlignment="1">
      <alignment vertical="center"/>
      <protection/>
    </xf>
    <xf numFmtId="3" fontId="3" fillId="0" borderId="152" xfId="57" applyNumberFormat="1" applyFont="1" applyFill="1" applyBorder="1">
      <alignment/>
      <protection/>
    </xf>
    <xf numFmtId="3" fontId="3" fillId="0" borderId="166" xfId="57" applyNumberFormat="1" applyFont="1" applyFill="1" applyBorder="1">
      <alignment/>
      <protection/>
    </xf>
    <xf numFmtId="3" fontId="12" fillId="38" borderId="33" xfId="57" applyNumberFormat="1" applyFont="1" applyFill="1" applyBorder="1" applyAlignment="1">
      <alignment vertical="center"/>
      <protection/>
    </xf>
    <xf numFmtId="37" fontId="134" fillId="0" borderId="0" xfId="60" applyFont="1">
      <alignment/>
      <protection/>
    </xf>
    <xf numFmtId="37" fontId="13" fillId="35" borderId="105" xfId="60" applyFont="1" applyFill="1" applyBorder="1" applyAlignment="1" applyProtection="1">
      <alignment horizontal="center"/>
      <protection/>
    </xf>
    <xf numFmtId="37" fontId="3" fillId="0" borderId="126" xfId="60" applyFont="1" applyFill="1" applyBorder="1" applyProtection="1">
      <alignment/>
      <protection/>
    </xf>
    <xf numFmtId="37" fontId="3" fillId="0" borderId="167" xfId="60" applyFont="1" applyFill="1" applyBorder="1" applyProtection="1">
      <alignment/>
      <protection/>
    </xf>
    <xf numFmtId="3" fontId="3" fillId="0" borderId="126" xfId="60" applyNumberFormat="1" applyFont="1" applyFill="1" applyBorder="1" applyAlignment="1">
      <alignment horizontal="right"/>
      <protection/>
    </xf>
    <xf numFmtId="3" fontId="3" fillId="0" borderId="168" xfId="60" applyNumberFormat="1" applyFont="1" applyFill="1" applyBorder="1" applyAlignment="1">
      <alignment horizontal="right"/>
      <protection/>
    </xf>
    <xf numFmtId="2" fontId="6" fillId="0" borderId="168" xfId="60" applyNumberFormat="1" applyFont="1" applyFill="1" applyBorder="1" applyAlignment="1" applyProtection="1">
      <alignment horizontal="right" indent="1"/>
      <protection/>
    </xf>
    <xf numFmtId="2" fontId="6" fillId="0" borderId="126" xfId="60" applyNumberFormat="1" applyFont="1" applyFill="1" applyBorder="1" applyAlignment="1" applyProtection="1">
      <alignment horizontal="right" indent="1"/>
      <protection/>
    </xf>
    <xf numFmtId="2" fontId="6" fillId="0" borderId="86" xfId="60" applyNumberFormat="1" applyFont="1" applyFill="1" applyBorder="1" applyAlignment="1" applyProtection="1">
      <alignment horizontal="center"/>
      <protection/>
    </xf>
    <xf numFmtId="37" fontId="135" fillId="0" borderId="0" xfId="60" applyFont="1">
      <alignment/>
      <protection/>
    </xf>
    <xf numFmtId="165" fontId="29" fillId="36" borderId="154" xfId="57" applyNumberFormat="1" applyFont="1" applyFill="1" applyBorder="1" applyAlignment="1">
      <alignment vertical="center"/>
      <protection/>
    </xf>
    <xf numFmtId="10" fontId="12" fillId="38" borderId="116" xfId="57" applyNumberFormat="1" applyFont="1" applyFill="1" applyBorder="1" applyAlignment="1">
      <alignment vertical="center"/>
      <protection/>
    </xf>
    <xf numFmtId="10" fontId="3" fillId="0" borderId="65" xfId="57" applyNumberFormat="1" applyFont="1" applyFill="1" applyBorder="1">
      <alignment/>
      <protection/>
    </xf>
    <xf numFmtId="10" fontId="3" fillId="0" borderId="44" xfId="57" applyNumberFormat="1" applyFont="1" applyFill="1" applyBorder="1">
      <alignment/>
      <protection/>
    </xf>
    <xf numFmtId="10" fontId="12" fillId="38" borderId="107" xfId="57" applyNumberFormat="1" applyFont="1" applyFill="1" applyBorder="1" applyAlignment="1">
      <alignment vertical="center"/>
      <protection/>
    </xf>
    <xf numFmtId="37" fontId="6" fillId="14" borderId="30" xfId="60" applyFont="1" applyFill="1" applyBorder="1" applyProtection="1">
      <alignment/>
      <protection/>
    </xf>
    <xf numFmtId="37" fontId="6" fillId="14" borderId="15" xfId="60" applyFont="1" applyFill="1" applyBorder="1" applyProtection="1">
      <alignment/>
      <protection/>
    </xf>
    <xf numFmtId="37" fontId="6" fillId="14" borderId="24" xfId="60" applyFont="1" applyFill="1" applyBorder="1" applyProtection="1">
      <alignment/>
      <protection/>
    </xf>
    <xf numFmtId="3" fontId="6" fillId="14" borderId="15" xfId="60" applyNumberFormat="1" applyFont="1" applyFill="1" applyBorder="1" applyAlignment="1">
      <alignment horizontal="right"/>
      <protection/>
    </xf>
    <xf numFmtId="3" fontId="6" fillId="14" borderId="19" xfId="60" applyNumberFormat="1" applyFont="1" applyFill="1" applyBorder="1" applyAlignment="1">
      <alignment horizontal="right"/>
      <protection/>
    </xf>
    <xf numFmtId="37" fontId="3" fillId="14" borderId="24" xfId="60" applyFont="1" applyFill="1" applyBorder="1" applyProtection="1">
      <alignment/>
      <protection/>
    </xf>
    <xf numFmtId="2" fontId="6" fillId="14" borderId="19" xfId="60" applyNumberFormat="1" applyFont="1" applyFill="1" applyBorder="1" applyAlignment="1" applyProtection="1">
      <alignment horizontal="right" indent="1"/>
      <protection/>
    </xf>
    <xf numFmtId="2" fontId="6" fillId="14" borderId="15" xfId="60" applyNumberFormat="1" applyFont="1" applyFill="1" applyBorder="1" applyAlignment="1" applyProtection="1">
      <alignment horizontal="right" indent="1"/>
      <protection/>
    </xf>
    <xf numFmtId="2" fontId="6" fillId="14" borderId="10" xfId="60" applyNumberFormat="1" applyFont="1" applyFill="1" applyBorder="1" applyAlignment="1" applyProtection="1">
      <alignment horizontal="center"/>
      <protection/>
    </xf>
    <xf numFmtId="2" fontId="3" fillId="0" borderId="39" xfId="63" applyNumberFormat="1" applyFont="1" applyBorder="1">
      <alignment/>
      <protection/>
    </xf>
    <xf numFmtId="3" fontId="29" fillId="37" borderId="144" xfId="57" applyNumberFormat="1" applyFont="1" applyFill="1" applyBorder="1" applyAlignment="1">
      <alignment vertical="center"/>
      <protection/>
    </xf>
    <xf numFmtId="3" fontId="29" fillId="37" borderId="0" xfId="57" applyNumberFormat="1" applyFont="1" applyFill="1" applyBorder="1" applyAlignment="1">
      <alignment vertical="center"/>
      <protection/>
    </xf>
    <xf numFmtId="3" fontId="29" fillId="37" borderId="143" xfId="57" applyNumberFormat="1" applyFont="1" applyFill="1" applyBorder="1" applyAlignment="1">
      <alignment vertical="center"/>
      <protection/>
    </xf>
    <xf numFmtId="165" fontId="29" fillId="37" borderId="145" xfId="57" applyNumberFormat="1" applyFont="1" applyFill="1" applyBorder="1" applyAlignment="1">
      <alignment vertical="center"/>
      <protection/>
    </xf>
    <xf numFmtId="10" fontId="29" fillId="37" borderId="126" xfId="57" applyNumberFormat="1" applyFont="1" applyFill="1" applyBorder="1" applyAlignment="1">
      <alignment horizontal="right" vertical="center"/>
      <protection/>
    </xf>
    <xf numFmtId="3" fontId="12" fillId="0" borderId="169" xfId="57" applyNumberFormat="1" applyFont="1" applyFill="1" applyBorder="1">
      <alignment/>
      <protection/>
    </xf>
    <xf numFmtId="37" fontId="9" fillId="0" borderId="14" xfId="60" applyFont="1" applyFill="1" applyBorder="1" applyAlignment="1" applyProtection="1">
      <alignment horizontal="left"/>
      <protection/>
    </xf>
    <xf numFmtId="0" fontId="6" fillId="0" borderId="0" xfId="64" applyFont="1" applyAlignment="1">
      <alignment/>
      <protection/>
    </xf>
    <xf numFmtId="10" fontId="28" fillId="36" borderId="170" xfId="57" applyNumberFormat="1" applyFont="1" applyFill="1" applyBorder="1" applyAlignment="1">
      <alignment horizontal="right" vertical="center"/>
      <protection/>
    </xf>
    <xf numFmtId="3" fontId="3" fillId="0" borderId="36" xfId="60" applyNumberFormat="1" applyFont="1" applyFill="1" applyBorder="1" applyAlignment="1">
      <alignment horizontal="right"/>
      <protection/>
    </xf>
    <xf numFmtId="3" fontId="3" fillId="0" borderId="171" xfId="60" applyNumberFormat="1" applyFont="1" applyFill="1" applyBorder="1">
      <alignment/>
      <protection/>
    </xf>
    <xf numFmtId="3" fontId="3" fillId="0" borderId="171" xfId="60" applyNumberFormat="1" applyFont="1" applyFill="1" applyBorder="1" applyAlignment="1">
      <alignment horizontal="right"/>
      <protection/>
    </xf>
    <xf numFmtId="37" fontId="3" fillId="0" borderId="163" xfId="60" applyFont="1" applyFill="1" applyBorder="1" applyProtection="1">
      <alignment/>
      <protection/>
    </xf>
    <xf numFmtId="37" fontId="3" fillId="0" borderId="36" xfId="60" applyFont="1" applyFill="1" applyBorder="1" applyAlignment="1" applyProtection="1">
      <alignment horizontal="right"/>
      <protection/>
    </xf>
    <xf numFmtId="37" fontId="3" fillId="0" borderId="171" xfId="60" applyFont="1" applyFill="1" applyBorder="1" applyAlignment="1" applyProtection="1">
      <alignment horizontal="right"/>
      <protection/>
    </xf>
    <xf numFmtId="37" fontId="3" fillId="0" borderId="35" xfId="60" applyFont="1" applyFill="1" applyBorder="1" applyProtection="1">
      <alignment/>
      <protection/>
    </xf>
    <xf numFmtId="37" fontId="3" fillId="0" borderId="36" xfId="60" applyFont="1" applyFill="1" applyBorder="1" applyProtection="1">
      <alignment/>
      <protection/>
    </xf>
    <xf numFmtId="37" fontId="3" fillId="0" borderId="151" xfId="60" applyFont="1" applyFill="1" applyBorder="1" applyProtection="1">
      <alignment/>
      <protection/>
    </xf>
    <xf numFmtId="2" fontId="6" fillId="0" borderId="18" xfId="66" applyNumberFormat="1" applyFont="1" applyFill="1" applyBorder="1" applyAlignment="1" applyProtection="1">
      <alignment horizontal="right" indent="1"/>
      <protection/>
    </xf>
    <xf numFmtId="2" fontId="6" fillId="0" borderId="16" xfId="66" applyNumberFormat="1" applyFont="1" applyFill="1" applyBorder="1" applyAlignment="1" applyProtection="1">
      <alignment horizontal="center"/>
      <protection/>
    </xf>
    <xf numFmtId="2" fontId="6" fillId="36" borderId="0" xfId="66" applyNumberFormat="1" applyFont="1" applyFill="1" applyBorder="1" applyAlignment="1" applyProtection="1">
      <alignment horizontal="center"/>
      <protection/>
    </xf>
    <xf numFmtId="2" fontId="6" fillId="0" borderId="16" xfId="66" applyNumberFormat="1" applyFont="1" applyFill="1" applyBorder="1" applyAlignment="1" applyProtection="1">
      <alignment horizontal="right" indent="1"/>
      <protection/>
    </xf>
    <xf numFmtId="2" fontId="6" fillId="0" borderId="0" xfId="66" applyNumberFormat="1" applyFont="1" applyFill="1" applyBorder="1" applyAlignment="1" applyProtection="1">
      <alignment horizontal="center"/>
      <protection/>
    </xf>
    <xf numFmtId="2" fontId="6" fillId="0" borderId="18" xfId="66" applyNumberFormat="1" applyFont="1" applyFill="1" applyBorder="1" applyAlignment="1" applyProtection="1">
      <alignment horizontal="center"/>
      <protection/>
    </xf>
    <xf numFmtId="2" fontId="6" fillId="0" borderId="17" xfId="66" applyNumberFormat="1" applyFont="1" applyFill="1" applyBorder="1" applyAlignment="1" applyProtection="1">
      <alignment horizontal="center"/>
      <protection/>
    </xf>
    <xf numFmtId="2" fontId="6" fillId="0" borderId="126" xfId="66" applyNumberFormat="1" applyFont="1" applyFill="1" applyBorder="1" applyAlignment="1" applyProtection="1">
      <alignment horizontal="center"/>
      <protection/>
    </xf>
    <xf numFmtId="2" fontId="6" fillId="14" borderId="15" xfId="66" applyNumberFormat="1" applyFont="1" applyFill="1" applyBorder="1" applyAlignment="1" applyProtection="1">
      <alignment horizontal="center"/>
      <protection/>
    </xf>
    <xf numFmtId="2" fontId="6" fillId="34" borderId="15" xfId="66" applyNumberFormat="1" applyFont="1" applyFill="1" applyBorder="1" applyAlignment="1" applyProtection="1">
      <alignment horizontal="right" indent="1"/>
      <protection/>
    </xf>
    <xf numFmtId="0" fontId="3" fillId="0" borderId="70" xfId="64" applyNumberFormat="1" applyFont="1" applyBorder="1">
      <alignment/>
      <protection/>
    </xf>
    <xf numFmtId="3" fontId="3" fillId="0" borderId="67" xfId="64" applyNumberFormat="1" applyFont="1" applyBorder="1">
      <alignment/>
      <protection/>
    </xf>
    <xf numFmtId="3" fontId="3" fillId="0" borderId="112" xfId="64" applyNumberFormat="1" applyFont="1" applyBorder="1">
      <alignment/>
      <protection/>
    </xf>
    <xf numFmtId="10" fontId="3" fillId="0" borderId="112" xfId="64" applyNumberFormat="1" applyFont="1" applyBorder="1">
      <alignment/>
      <protection/>
    </xf>
    <xf numFmtId="3" fontId="3" fillId="0" borderId="69" xfId="64" applyNumberFormat="1" applyFont="1" applyBorder="1">
      <alignment/>
      <protection/>
    </xf>
    <xf numFmtId="10" fontId="3" fillId="0" borderId="113" xfId="64" applyNumberFormat="1" applyFont="1" applyBorder="1">
      <alignment/>
      <protection/>
    </xf>
    <xf numFmtId="10" fontId="3" fillId="0" borderId="111" xfId="64" applyNumberFormat="1" applyFont="1" applyBorder="1">
      <alignment/>
      <protection/>
    </xf>
    <xf numFmtId="37" fontId="136" fillId="40" borderId="172" xfId="46" applyNumberFormat="1" applyFont="1" applyFill="1" applyBorder="1" applyAlignment="1">
      <alignment/>
    </xf>
    <xf numFmtId="0" fontId="44" fillId="0" borderId="152" xfId="56" applyFont="1" applyFill="1" applyBorder="1">
      <alignment/>
      <protection/>
    </xf>
    <xf numFmtId="0" fontId="44" fillId="0" borderId="173" xfId="56" applyFont="1" applyFill="1" applyBorder="1">
      <alignment/>
      <protection/>
    </xf>
    <xf numFmtId="37" fontId="47" fillId="40" borderId="174" xfId="46" applyNumberFormat="1" applyFont="1" applyFill="1" applyBorder="1" applyAlignment="1">
      <alignment/>
    </xf>
    <xf numFmtId="1" fontId="14" fillId="0" borderId="0" xfId="64" applyNumberFormat="1" applyFont="1" applyAlignment="1">
      <alignment horizontal="center" vertical="center" wrapText="1"/>
      <protection/>
    </xf>
    <xf numFmtId="37" fontId="13" fillId="35" borderId="175" xfId="60" applyFont="1" applyFill="1" applyBorder="1" applyAlignment="1" applyProtection="1">
      <alignment horizontal="center"/>
      <protection/>
    </xf>
    <xf numFmtId="0" fontId="3" fillId="0" borderId="176" xfId="63" applyNumberFormat="1" applyFont="1" applyBorder="1" quotePrefix="1">
      <alignment/>
      <protection/>
    </xf>
    <xf numFmtId="3" fontId="3" fillId="0" borderId="69" xfId="63" applyNumberFormat="1" applyFont="1" applyBorder="1">
      <alignment/>
      <protection/>
    </xf>
    <xf numFmtId="3" fontId="3" fillId="0" borderId="112" xfId="63" applyNumberFormat="1" applyFont="1" applyBorder="1">
      <alignment/>
      <protection/>
    </xf>
    <xf numFmtId="10" fontId="3" fillId="0" borderId="65" xfId="63" applyNumberFormat="1" applyFont="1" applyBorder="1">
      <alignment/>
      <protection/>
    </xf>
    <xf numFmtId="2" fontId="3" fillId="0" borderId="113" xfId="63" applyNumberFormat="1" applyFont="1" applyBorder="1" applyAlignment="1">
      <alignment horizontal="right"/>
      <protection/>
    </xf>
    <xf numFmtId="2" fontId="3" fillId="0" borderId="113" xfId="63" applyNumberFormat="1" applyFont="1" applyBorder="1">
      <alignment/>
      <protection/>
    </xf>
    <xf numFmtId="10" fontId="28" fillId="36" borderId="177" xfId="57" applyNumberFormat="1" applyFont="1" applyFill="1" applyBorder="1" applyAlignment="1">
      <alignment horizontal="right" vertical="center"/>
      <protection/>
    </xf>
    <xf numFmtId="0" fontId="3" fillId="0" borderId="62" xfId="64" applyNumberFormat="1" applyFont="1" applyBorder="1">
      <alignment/>
      <protection/>
    </xf>
    <xf numFmtId="3" fontId="3" fillId="0" borderId="59" xfId="64" applyNumberFormat="1" applyFont="1" applyBorder="1">
      <alignment/>
      <protection/>
    </xf>
    <xf numFmtId="3" fontId="3" fillId="0" borderId="178" xfId="64" applyNumberFormat="1" applyFont="1" applyBorder="1">
      <alignment/>
      <protection/>
    </xf>
    <xf numFmtId="10" fontId="3" fillId="0" borderId="178" xfId="64" applyNumberFormat="1" applyFont="1" applyBorder="1">
      <alignment/>
      <protection/>
    </xf>
    <xf numFmtId="3" fontId="3" fillId="0" borderId="61" xfId="64" applyNumberFormat="1" applyFont="1" applyBorder="1">
      <alignment/>
      <protection/>
    </xf>
    <xf numFmtId="10" fontId="3" fillId="0" borderId="179" xfId="64" applyNumberFormat="1" applyFont="1" applyBorder="1">
      <alignment/>
      <protection/>
    </xf>
    <xf numFmtId="10" fontId="3" fillId="0" borderId="155" xfId="64" applyNumberFormat="1" applyFont="1" applyBorder="1">
      <alignment/>
      <protection/>
    </xf>
    <xf numFmtId="37" fontId="34" fillId="40" borderId="174" xfId="46" applyNumberFormat="1" applyFont="1" applyFill="1" applyBorder="1" applyAlignment="1">
      <alignment/>
    </xf>
    <xf numFmtId="37" fontId="34" fillId="40" borderId="172" xfId="46" applyNumberFormat="1" applyFont="1" applyFill="1" applyBorder="1" applyAlignment="1">
      <alignment/>
    </xf>
    <xf numFmtId="0" fontId="3" fillId="33" borderId="0" xfId="57" applyFont="1" applyFill="1">
      <alignment/>
      <protection/>
    </xf>
    <xf numFmtId="37" fontId="34" fillId="33" borderId="0" xfId="46" applyNumberFormat="1" applyFont="1" applyFill="1" applyBorder="1" applyAlignment="1">
      <alignment horizontal="center"/>
    </xf>
    <xf numFmtId="0" fontId="10" fillId="0" borderId="0" xfId="56" applyFont="1" applyFill="1">
      <alignment/>
      <protection/>
    </xf>
    <xf numFmtId="0" fontId="7" fillId="0" borderId="0" xfId="56" applyFont="1" applyFill="1">
      <alignment/>
      <protection/>
    </xf>
    <xf numFmtId="49" fontId="25" fillId="0" borderId="0" xfId="63" applyNumberFormat="1" applyFont="1">
      <alignment/>
      <protection/>
    </xf>
    <xf numFmtId="49" fontId="3" fillId="0" borderId="0" xfId="63" applyNumberFormat="1" applyFont="1">
      <alignment/>
      <protection/>
    </xf>
    <xf numFmtId="0" fontId="40" fillId="39" borderId="180" xfId="56" applyFont="1" applyFill="1" applyBorder="1" applyAlignment="1">
      <alignment horizontal="center"/>
      <protection/>
    </xf>
    <xf numFmtId="0" fontId="40" fillId="39" borderId="181" xfId="56" applyFont="1" applyFill="1" applyBorder="1" applyAlignment="1">
      <alignment horizontal="center"/>
      <protection/>
    </xf>
    <xf numFmtId="0" fontId="137" fillId="39" borderId="18" xfId="56" applyFont="1" applyFill="1" applyBorder="1" applyAlignment="1">
      <alignment horizontal="center"/>
      <protection/>
    </xf>
    <xf numFmtId="0" fontId="137" fillId="39" borderId="17" xfId="56" applyFont="1" applyFill="1" applyBorder="1" applyAlignment="1">
      <alignment horizontal="center"/>
      <protection/>
    </xf>
    <xf numFmtId="0" fontId="41" fillId="39" borderId="18" xfId="56" applyFont="1" applyFill="1" applyBorder="1" applyAlignment="1">
      <alignment horizontal="center"/>
      <protection/>
    </xf>
    <xf numFmtId="0" fontId="41" fillId="39" borderId="17" xfId="56" applyFont="1" applyFill="1" applyBorder="1" applyAlignment="1">
      <alignment horizontal="center"/>
      <protection/>
    </xf>
    <xf numFmtId="37" fontId="138" fillId="37" borderId="182" xfId="45" applyNumberFormat="1" applyFont="1" applyFill="1" applyBorder="1" applyAlignment="1" applyProtection="1">
      <alignment horizontal="center"/>
      <protection/>
    </xf>
    <xf numFmtId="37" fontId="138" fillId="37" borderId="183" xfId="45" applyNumberFormat="1" applyFont="1" applyFill="1" applyBorder="1" applyAlignment="1" applyProtection="1">
      <alignment horizontal="center"/>
      <protection/>
    </xf>
    <xf numFmtId="37" fontId="18" fillId="35" borderId="36" xfId="60" applyFont="1" applyFill="1" applyBorder="1" applyAlignment="1">
      <alignment horizontal="center" vertical="center"/>
      <protection/>
    </xf>
    <xf numFmtId="37" fontId="18" fillId="35" borderId="163" xfId="60" applyFont="1" applyFill="1" applyBorder="1" applyAlignment="1">
      <alignment horizontal="center" vertical="center"/>
      <protection/>
    </xf>
    <xf numFmtId="37" fontId="18" fillId="35" borderId="18" xfId="60" applyFont="1" applyFill="1" applyBorder="1" applyAlignment="1">
      <alignment horizontal="center" vertical="center"/>
      <protection/>
    </xf>
    <xf numFmtId="37" fontId="18" fillId="35" borderId="0" xfId="60" applyFont="1" applyFill="1" applyBorder="1" applyAlignment="1">
      <alignment horizontal="center" vertical="center"/>
      <protection/>
    </xf>
    <xf numFmtId="37" fontId="18" fillId="35" borderId="36" xfId="60" applyFont="1" applyFill="1" applyBorder="1" applyAlignment="1" applyProtection="1">
      <alignment horizontal="center" vertical="center"/>
      <protection/>
    </xf>
    <xf numFmtId="37" fontId="18" fillId="35" borderId="163" xfId="60" applyFont="1" applyFill="1" applyBorder="1" applyAlignment="1" applyProtection="1">
      <alignment horizontal="center" vertical="center"/>
      <protection/>
    </xf>
    <xf numFmtId="37" fontId="18" fillId="35" borderId="35" xfId="60" applyFont="1" applyFill="1" applyBorder="1" applyAlignment="1" applyProtection="1">
      <alignment horizontal="center" vertical="center"/>
      <protection/>
    </xf>
    <xf numFmtId="37" fontId="23" fillId="40" borderId="0" xfId="45" applyNumberFormat="1" applyFont="1" applyFill="1" applyBorder="1" applyAlignment="1" applyProtection="1">
      <alignment horizontal="center"/>
      <protection/>
    </xf>
    <xf numFmtId="37" fontId="18" fillId="35" borderId="30" xfId="60" applyFont="1" applyFill="1" applyBorder="1" applyAlignment="1">
      <alignment horizontal="center" vertical="center"/>
      <protection/>
    </xf>
    <xf numFmtId="0" fontId="10" fillId="0" borderId="15" xfId="55" applyBorder="1" applyAlignment="1">
      <alignment horizontal="center" vertical="center"/>
      <protection/>
    </xf>
    <xf numFmtId="0" fontId="10" fillId="0" borderId="10" xfId="55" applyBorder="1" applyAlignment="1">
      <alignment horizontal="center" vertical="center"/>
      <protection/>
    </xf>
    <xf numFmtId="37" fontId="19" fillId="35" borderId="151" xfId="60" applyFont="1" applyFill="1" applyBorder="1" applyAlignment="1">
      <alignment horizontal="center" vertical="center"/>
      <protection/>
    </xf>
    <xf numFmtId="0" fontId="17" fillId="0" borderId="86" xfId="55" applyFont="1" applyBorder="1" applyAlignment="1">
      <alignment horizontal="center" vertical="center"/>
      <protection/>
    </xf>
    <xf numFmtId="37" fontId="21" fillId="35" borderId="36" xfId="60" applyFont="1" applyFill="1" applyBorder="1" applyAlignment="1">
      <alignment horizontal="center" vertical="center"/>
      <protection/>
    </xf>
    <xf numFmtId="37" fontId="21" fillId="35" borderId="163" xfId="60" applyFont="1" applyFill="1" applyBorder="1" applyAlignment="1">
      <alignment horizontal="center" vertical="center"/>
      <protection/>
    </xf>
    <xf numFmtId="37" fontId="21" fillId="35" borderId="35" xfId="60" applyFont="1" applyFill="1" applyBorder="1" applyAlignment="1">
      <alignment horizontal="center" vertical="center"/>
      <protection/>
    </xf>
    <xf numFmtId="37" fontId="21" fillId="35" borderId="18" xfId="60" applyFont="1" applyFill="1" applyBorder="1" applyAlignment="1">
      <alignment horizontal="center" vertical="center"/>
      <protection/>
    </xf>
    <xf numFmtId="37" fontId="21" fillId="35" borderId="0" xfId="60" applyFont="1" applyFill="1" applyBorder="1" applyAlignment="1">
      <alignment horizontal="center" vertical="center"/>
      <protection/>
    </xf>
    <xf numFmtId="37" fontId="21" fillId="35" borderId="17" xfId="60" applyFont="1" applyFill="1" applyBorder="1" applyAlignment="1">
      <alignment horizontal="center" vertical="center"/>
      <protection/>
    </xf>
    <xf numFmtId="37" fontId="14" fillId="0" borderId="18" xfId="60" applyFont="1" applyFill="1" applyBorder="1" applyAlignment="1" applyProtection="1">
      <alignment horizontal="center" vertical="center"/>
      <protection/>
    </xf>
    <xf numFmtId="37" fontId="15" fillId="0" borderId="18" xfId="60" applyFont="1" applyBorder="1">
      <alignment/>
      <protection/>
    </xf>
    <xf numFmtId="37" fontId="16" fillId="0" borderId="18" xfId="60" applyFont="1" applyBorder="1">
      <alignment/>
      <protection/>
    </xf>
    <xf numFmtId="37" fontId="15" fillId="0" borderId="23" xfId="60" applyFont="1" applyBorder="1">
      <alignment/>
      <protection/>
    </xf>
    <xf numFmtId="37" fontId="13" fillId="35" borderId="18" xfId="60" applyFont="1" applyFill="1" applyBorder="1" applyAlignment="1">
      <alignment horizontal="center"/>
      <protection/>
    </xf>
    <xf numFmtId="37" fontId="13" fillId="35" borderId="17" xfId="60" applyFont="1" applyFill="1" applyBorder="1" applyAlignment="1">
      <alignment horizontal="center"/>
      <protection/>
    </xf>
    <xf numFmtId="37" fontId="13" fillId="35" borderId="36" xfId="60" applyFont="1" applyFill="1" applyBorder="1" applyAlignment="1">
      <alignment horizontal="center" vertical="center"/>
      <protection/>
    </xf>
    <xf numFmtId="37" fontId="14" fillId="35" borderId="14" xfId="60" applyFont="1" applyFill="1" applyBorder="1" applyAlignment="1">
      <alignment horizontal="center" vertical="center"/>
      <protection/>
    </xf>
    <xf numFmtId="37" fontId="13" fillId="35" borderId="171" xfId="60" applyFont="1" applyFill="1" applyBorder="1" applyAlignment="1">
      <alignment horizontal="center" vertical="center" wrapText="1"/>
      <protection/>
    </xf>
    <xf numFmtId="37" fontId="14" fillId="35" borderId="12" xfId="60" applyFont="1" applyFill="1" applyBorder="1" applyAlignment="1">
      <alignment horizontal="center" vertical="center" wrapText="1"/>
      <protection/>
    </xf>
    <xf numFmtId="37" fontId="18" fillId="35" borderId="35" xfId="60" applyFont="1" applyFill="1" applyBorder="1" applyAlignment="1">
      <alignment horizontal="center" vertical="center"/>
      <protection/>
    </xf>
    <xf numFmtId="37" fontId="18" fillId="35" borderId="17" xfId="60" applyFont="1" applyFill="1" applyBorder="1" applyAlignment="1">
      <alignment horizontal="center" vertical="center"/>
      <protection/>
    </xf>
    <xf numFmtId="49" fontId="5" fillId="35" borderId="184" xfId="63" applyNumberFormat="1" applyFont="1" applyFill="1" applyBorder="1" applyAlignment="1">
      <alignment horizontal="center" vertical="center" wrapText="1"/>
      <protection/>
    </xf>
    <xf numFmtId="49" fontId="5" fillId="35" borderId="38" xfId="63" applyNumberFormat="1" applyFont="1" applyFill="1" applyBorder="1" applyAlignment="1">
      <alignment horizontal="center" vertical="center" wrapText="1"/>
      <protection/>
    </xf>
    <xf numFmtId="49" fontId="5" fillId="35" borderId="185" xfId="63" applyNumberFormat="1" applyFont="1" applyFill="1" applyBorder="1" applyAlignment="1">
      <alignment horizontal="center" vertical="center" wrapText="1"/>
      <protection/>
    </xf>
    <xf numFmtId="49" fontId="5" fillId="35" borderId="39" xfId="63" applyNumberFormat="1" applyFont="1" applyFill="1" applyBorder="1" applyAlignment="1">
      <alignment horizontal="center" vertical="center" wrapText="1"/>
      <protection/>
    </xf>
    <xf numFmtId="49" fontId="12" fillId="35" borderId="174" xfId="63" applyNumberFormat="1" applyFont="1" applyFill="1" applyBorder="1" applyAlignment="1">
      <alignment horizontal="center" vertical="center" wrapText="1"/>
      <protection/>
    </xf>
    <xf numFmtId="49" fontId="12" fillId="35" borderId="186" xfId="63" applyNumberFormat="1" applyFont="1" applyFill="1" applyBorder="1" applyAlignment="1">
      <alignment horizontal="center" vertical="center" wrapText="1"/>
      <protection/>
    </xf>
    <xf numFmtId="49" fontId="12" fillId="35" borderId="187" xfId="63" applyNumberFormat="1" applyFont="1" applyFill="1" applyBorder="1" applyAlignment="1">
      <alignment horizontal="center" vertical="center" wrapText="1"/>
      <protection/>
    </xf>
    <xf numFmtId="37" fontId="27" fillId="40" borderId="174" xfId="45" applyNumberFormat="1" applyFont="1" applyFill="1" applyBorder="1" applyAlignment="1" applyProtection="1">
      <alignment horizontal="center"/>
      <protection/>
    </xf>
    <xf numFmtId="37" fontId="27" fillId="40" borderId="186" xfId="45" applyNumberFormat="1" applyFont="1" applyFill="1" applyBorder="1" applyAlignment="1" applyProtection="1">
      <alignment horizontal="center"/>
      <protection/>
    </xf>
    <xf numFmtId="37" fontId="27" fillId="40" borderId="172" xfId="45" applyNumberFormat="1" applyFont="1" applyFill="1" applyBorder="1" applyAlignment="1" applyProtection="1">
      <alignment horizontal="center"/>
      <protection/>
    </xf>
    <xf numFmtId="0" fontId="5" fillId="35" borderId="174" xfId="63" applyFont="1" applyFill="1" applyBorder="1" applyAlignment="1">
      <alignment horizontal="center"/>
      <protection/>
    </xf>
    <xf numFmtId="0" fontId="5" fillId="35" borderId="186" xfId="63" applyFont="1" applyFill="1" applyBorder="1" applyAlignment="1">
      <alignment horizontal="center"/>
      <protection/>
    </xf>
    <xf numFmtId="0" fontId="5" fillId="35" borderId="25" xfId="63" applyFont="1" applyFill="1" applyBorder="1" applyAlignment="1">
      <alignment horizontal="center"/>
      <protection/>
    </xf>
    <xf numFmtId="0" fontId="5" fillId="35" borderId="188" xfId="63" applyFont="1" applyFill="1" applyBorder="1" applyAlignment="1">
      <alignment horizontal="center"/>
      <protection/>
    </xf>
    <xf numFmtId="0" fontId="5" fillId="35" borderId="172" xfId="63" applyFont="1" applyFill="1" applyBorder="1" applyAlignment="1">
      <alignment horizontal="center"/>
      <protection/>
    </xf>
    <xf numFmtId="0" fontId="21" fillId="35" borderId="189" xfId="63" applyFont="1" applyFill="1" applyBorder="1" applyAlignment="1">
      <alignment horizontal="center" vertical="center"/>
      <protection/>
    </xf>
    <xf numFmtId="0" fontId="21" fillId="35" borderId="25" xfId="63" applyFont="1" applyFill="1" applyBorder="1" applyAlignment="1">
      <alignment horizontal="center" vertical="center"/>
      <protection/>
    </xf>
    <xf numFmtId="0" fontId="21" fillId="35" borderId="188" xfId="63" applyFont="1" applyFill="1" applyBorder="1" applyAlignment="1">
      <alignment horizontal="center" vertical="center"/>
      <protection/>
    </xf>
    <xf numFmtId="0" fontId="18" fillId="35" borderId="40" xfId="63" applyFont="1" applyFill="1" applyBorder="1" applyAlignment="1">
      <alignment horizontal="center" vertical="center"/>
      <protection/>
    </xf>
    <xf numFmtId="0" fontId="18" fillId="35" borderId="20" xfId="63" applyFont="1" applyFill="1" applyBorder="1" applyAlignment="1">
      <alignment horizontal="center" vertical="center"/>
      <protection/>
    </xf>
    <xf numFmtId="0" fontId="18" fillId="35" borderId="190" xfId="63" applyFont="1" applyFill="1" applyBorder="1" applyAlignment="1">
      <alignment horizontal="center" vertical="center"/>
      <protection/>
    </xf>
    <xf numFmtId="0" fontId="12" fillId="35" borderId="186" xfId="63" applyNumberFormat="1" applyFont="1" applyFill="1" applyBorder="1" applyAlignment="1">
      <alignment horizontal="center" vertical="center" wrapText="1"/>
      <protection/>
    </xf>
    <xf numFmtId="0" fontId="12" fillId="35" borderId="187" xfId="63" applyNumberFormat="1" applyFont="1" applyFill="1" applyBorder="1" applyAlignment="1">
      <alignment horizontal="center" vertical="center" wrapText="1"/>
      <protection/>
    </xf>
    <xf numFmtId="1" fontId="5" fillId="35" borderId="189" xfId="63" applyNumberFormat="1" applyFont="1" applyFill="1" applyBorder="1" applyAlignment="1">
      <alignment horizontal="center" vertical="center" wrapText="1"/>
      <protection/>
    </xf>
    <xf numFmtId="1" fontId="5" fillId="35" borderId="191" xfId="63" applyNumberFormat="1" applyFont="1" applyFill="1" applyBorder="1" applyAlignment="1">
      <alignment horizontal="center" vertical="center" wrapText="1"/>
      <protection/>
    </xf>
    <xf numFmtId="1" fontId="5" fillId="35" borderId="40" xfId="63" applyNumberFormat="1" applyFont="1" applyFill="1" applyBorder="1" applyAlignment="1">
      <alignment horizontal="center" vertical="center" wrapText="1"/>
      <protection/>
    </xf>
    <xf numFmtId="49" fontId="13" fillId="35" borderId="45" xfId="57" applyNumberFormat="1" applyFont="1" applyFill="1" applyBorder="1" applyAlignment="1">
      <alignment horizontal="center" vertical="center" wrapText="1"/>
      <protection/>
    </xf>
    <xf numFmtId="49" fontId="13" fillId="35" borderId="156" xfId="57" applyNumberFormat="1" applyFont="1" applyFill="1" applyBorder="1" applyAlignment="1">
      <alignment horizontal="center" vertical="center" wrapText="1"/>
      <protection/>
    </xf>
    <xf numFmtId="49" fontId="13" fillId="35" borderId="192" xfId="57" applyNumberFormat="1" applyFont="1" applyFill="1" applyBorder="1" applyAlignment="1">
      <alignment horizontal="center" vertical="center" wrapText="1"/>
      <protection/>
    </xf>
    <xf numFmtId="49" fontId="13" fillId="35" borderId="193" xfId="57" applyNumberFormat="1" applyFont="1" applyFill="1" applyBorder="1" applyAlignment="1">
      <alignment horizontal="center" vertical="center" wrapText="1"/>
      <protection/>
    </xf>
    <xf numFmtId="49" fontId="18" fillId="35" borderId="194" xfId="57" applyNumberFormat="1" applyFont="1" applyFill="1" applyBorder="1" applyAlignment="1">
      <alignment horizontal="center" vertical="center" wrapText="1"/>
      <protection/>
    </xf>
    <xf numFmtId="0" fontId="31" fillId="0" borderId="169" xfId="57" applyFont="1" applyBorder="1" applyAlignment="1">
      <alignment horizontal="center" vertical="center" wrapText="1"/>
      <protection/>
    </xf>
    <xf numFmtId="49" fontId="13" fillId="35" borderId="195" xfId="57" applyNumberFormat="1" applyFont="1" applyFill="1" applyBorder="1" applyAlignment="1">
      <alignment horizontal="center" vertical="center" wrapText="1"/>
      <protection/>
    </xf>
    <xf numFmtId="49" fontId="13" fillId="35" borderId="196" xfId="57" applyNumberFormat="1" applyFont="1" applyFill="1" applyBorder="1" applyAlignment="1">
      <alignment horizontal="center" vertical="center" wrapText="1"/>
      <protection/>
    </xf>
    <xf numFmtId="37" fontId="34" fillId="40" borderId="174" xfId="46" applyNumberFormat="1" applyFont="1" applyFill="1" applyBorder="1" applyAlignment="1">
      <alignment horizontal="center"/>
    </xf>
    <xf numFmtId="37" fontId="34" fillId="40" borderId="172" xfId="46" applyNumberFormat="1" applyFont="1" applyFill="1" applyBorder="1" applyAlignment="1">
      <alignment horizontal="center"/>
    </xf>
    <xf numFmtId="0" fontId="21" fillId="35" borderId="36" xfId="57" applyFont="1" applyFill="1" applyBorder="1" applyAlignment="1">
      <alignment horizontal="center" vertical="center"/>
      <protection/>
    </xf>
    <xf numFmtId="0" fontId="21" fillId="35" borderId="163" xfId="57" applyFont="1" applyFill="1" applyBorder="1" applyAlignment="1">
      <alignment horizontal="center" vertical="center"/>
      <protection/>
    </xf>
    <xf numFmtId="0" fontId="21" fillId="35" borderId="35" xfId="57" applyFont="1" applyFill="1" applyBorder="1" applyAlignment="1">
      <alignment horizontal="center" vertical="center"/>
      <protection/>
    </xf>
    <xf numFmtId="1" fontId="18" fillId="35" borderId="197" xfId="57" applyNumberFormat="1" applyFont="1" applyFill="1" applyBorder="1" applyAlignment="1">
      <alignment horizontal="center" vertical="center" wrapText="1"/>
      <protection/>
    </xf>
    <xf numFmtId="0" fontId="30" fillId="35" borderId="70" xfId="57" applyFont="1" applyFill="1" applyBorder="1" applyAlignment="1">
      <alignment vertical="center"/>
      <protection/>
    </xf>
    <xf numFmtId="0" fontId="30" fillId="35" borderId="198" xfId="57" applyFont="1" applyFill="1" applyBorder="1" applyAlignment="1">
      <alignment vertical="center"/>
      <protection/>
    </xf>
    <xf numFmtId="0" fontId="30" fillId="35" borderId="62" xfId="57" applyFont="1" applyFill="1" applyBorder="1" applyAlignment="1">
      <alignment vertical="center"/>
      <protection/>
    </xf>
    <xf numFmtId="1" fontId="18" fillId="35" borderId="199" xfId="57" applyNumberFormat="1" applyFont="1" applyFill="1" applyBorder="1" applyAlignment="1">
      <alignment horizontal="center" vertical="center" wrapText="1"/>
      <protection/>
    </xf>
    <xf numFmtId="1" fontId="18" fillId="35" borderId="200" xfId="57" applyNumberFormat="1" applyFont="1" applyFill="1" applyBorder="1" applyAlignment="1">
      <alignment horizontal="center" vertical="center" wrapText="1"/>
      <protection/>
    </xf>
    <xf numFmtId="0" fontId="30" fillId="35" borderId="55" xfId="57" applyFont="1" applyFill="1" applyBorder="1" applyAlignment="1">
      <alignment horizontal="center" vertical="center" wrapText="1"/>
      <protection/>
    </xf>
    <xf numFmtId="49" fontId="18" fillId="35" borderId="54" xfId="57" applyNumberFormat="1" applyFont="1" applyFill="1" applyBorder="1" applyAlignment="1">
      <alignment horizontal="center" vertical="center" wrapText="1"/>
      <protection/>
    </xf>
    <xf numFmtId="49" fontId="18" fillId="35" borderId="52" xfId="57" applyNumberFormat="1" applyFont="1" applyFill="1" applyBorder="1" applyAlignment="1">
      <alignment horizontal="center" vertical="center" wrapText="1"/>
      <protection/>
    </xf>
    <xf numFmtId="49" fontId="18" fillId="35" borderId="201" xfId="57" applyNumberFormat="1" applyFont="1" applyFill="1" applyBorder="1" applyAlignment="1">
      <alignment horizontal="center" vertical="center" wrapText="1"/>
      <protection/>
    </xf>
    <xf numFmtId="49" fontId="13" fillId="35" borderId="202" xfId="57" applyNumberFormat="1" applyFont="1" applyFill="1" applyBorder="1" applyAlignment="1">
      <alignment horizontal="center" vertical="center" wrapText="1"/>
      <protection/>
    </xf>
    <xf numFmtId="0" fontId="18" fillId="35" borderId="14" xfId="57" applyFont="1" applyFill="1" applyBorder="1" applyAlignment="1">
      <alignment horizontal="center" vertical="center"/>
      <protection/>
    </xf>
    <xf numFmtId="0" fontId="18" fillId="35" borderId="11" xfId="57" applyFont="1" applyFill="1" applyBorder="1" applyAlignment="1">
      <alignment horizontal="center" vertical="center"/>
      <protection/>
    </xf>
    <xf numFmtId="0" fontId="18" fillId="35" borderId="13" xfId="57" applyFont="1" applyFill="1" applyBorder="1" applyAlignment="1">
      <alignment horizontal="center" vertical="center"/>
      <protection/>
    </xf>
    <xf numFmtId="49" fontId="18" fillId="35" borderId="187" xfId="57" applyNumberFormat="1" applyFont="1" applyFill="1" applyBorder="1" applyAlignment="1">
      <alignment horizontal="center" vertical="center" wrapText="1"/>
      <protection/>
    </xf>
    <xf numFmtId="0" fontId="19" fillId="35" borderId="129" xfId="57" applyFont="1" applyFill="1" applyBorder="1" applyAlignment="1">
      <alignment horizontal="center"/>
      <protection/>
    </xf>
    <xf numFmtId="0" fontId="19" fillId="35" borderId="203" xfId="57" applyFont="1" applyFill="1" applyBorder="1" applyAlignment="1">
      <alignment horizontal="center"/>
      <protection/>
    </xf>
    <xf numFmtId="0" fontId="19" fillId="35" borderId="177" xfId="57" applyFont="1" applyFill="1" applyBorder="1" applyAlignment="1">
      <alignment horizontal="center"/>
      <protection/>
    </xf>
    <xf numFmtId="0" fontId="19" fillId="35" borderId="204" xfId="57" applyFont="1" applyFill="1" applyBorder="1" applyAlignment="1">
      <alignment horizontal="center"/>
      <protection/>
    </xf>
    <xf numFmtId="0" fontId="19" fillId="35" borderId="205" xfId="57" applyFont="1" applyFill="1" applyBorder="1" applyAlignment="1">
      <alignment horizontal="center"/>
      <protection/>
    </xf>
    <xf numFmtId="0" fontId="36" fillId="35" borderId="18" xfId="57" applyFont="1" applyFill="1" applyBorder="1" applyAlignment="1">
      <alignment horizontal="center" vertical="center"/>
      <protection/>
    </xf>
    <xf numFmtId="0" fontId="36" fillId="35" borderId="0" xfId="57" applyFont="1" applyFill="1" applyBorder="1" applyAlignment="1">
      <alignment horizontal="center" vertical="center"/>
      <protection/>
    </xf>
    <xf numFmtId="0" fontId="36" fillId="35" borderId="17" xfId="57" applyFont="1" applyFill="1" applyBorder="1" applyAlignment="1">
      <alignment horizontal="center" vertical="center"/>
      <protection/>
    </xf>
    <xf numFmtId="49" fontId="13" fillId="35" borderId="174" xfId="63" applyNumberFormat="1" applyFont="1" applyFill="1" applyBorder="1" applyAlignment="1">
      <alignment horizontal="center" vertical="center" wrapText="1"/>
      <protection/>
    </xf>
    <xf numFmtId="49" fontId="13" fillId="35" borderId="186" xfId="63" applyNumberFormat="1" applyFont="1" applyFill="1" applyBorder="1" applyAlignment="1">
      <alignment horizontal="center" vertical="center" wrapText="1"/>
      <protection/>
    </xf>
    <xf numFmtId="49" fontId="13" fillId="35" borderId="187" xfId="63" applyNumberFormat="1" applyFont="1" applyFill="1" applyBorder="1" applyAlignment="1">
      <alignment horizontal="center" vertical="center" wrapText="1"/>
      <protection/>
    </xf>
    <xf numFmtId="1" fontId="13" fillId="35" borderId="189" xfId="63" applyNumberFormat="1" applyFont="1" applyFill="1" applyBorder="1" applyAlignment="1">
      <alignment horizontal="center" vertical="center" wrapText="1"/>
      <protection/>
    </xf>
    <xf numFmtId="1" fontId="13" fillId="35" borderId="191" xfId="63" applyNumberFormat="1" applyFont="1" applyFill="1" applyBorder="1" applyAlignment="1">
      <alignment horizontal="center" vertical="center" wrapText="1"/>
      <protection/>
    </xf>
    <xf numFmtId="1" fontId="13" fillId="35" borderId="40" xfId="63" applyNumberFormat="1" applyFont="1" applyFill="1" applyBorder="1" applyAlignment="1">
      <alignment horizontal="center" vertical="center" wrapText="1"/>
      <protection/>
    </xf>
    <xf numFmtId="0" fontId="36" fillId="35" borderId="23" xfId="64" applyFont="1" applyFill="1" applyBorder="1" applyAlignment="1">
      <alignment horizontal="center" vertical="center"/>
      <protection/>
    </xf>
    <xf numFmtId="0" fontId="36" fillId="35" borderId="20" xfId="64" applyFont="1" applyFill="1" applyBorder="1" applyAlignment="1">
      <alignment horizontal="center" vertical="center"/>
      <protection/>
    </xf>
    <xf numFmtId="0" fontId="36" fillId="35" borderId="22" xfId="64" applyFont="1" applyFill="1" applyBorder="1" applyAlignment="1">
      <alignment horizontal="center" vertical="center"/>
      <protection/>
    </xf>
    <xf numFmtId="0" fontId="12" fillId="35" borderId="174" xfId="63" applyFont="1" applyFill="1" applyBorder="1" applyAlignment="1">
      <alignment horizontal="center"/>
      <protection/>
    </xf>
    <xf numFmtId="0" fontId="12" fillId="35" borderId="186" xfId="63" applyFont="1" applyFill="1" applyBorder="1" applyAlignment="1">
      <alignment horizontal="center"/>
      <protection/>
    </xf>
    <xf numFmtId="0" fontId="12" fillId="35" borderId="25" xfId="63" applyFont="1" applyFill="1" applyBorder="1" applyAlignment="1">
      <alignment horizontal="center"/>
      <protection/>
    </xf>
    <xf numFmtId="0" fontId="12" fillId="35" borderId="188" xfId="63" applyFont="1" applyFill="1" applyBorder="1" applyAlignment="1">
      <alignment horizontal="center"/>
      <protection/>
    </xf>
    <xf numFmtId="0" fontId="12" fillId="35" borderId="172" xfId="63" applyFont="1" applyFill="1" applyBorder="1" applyAlignment="1">
      <alignment horizontal="center"/>
      <protection/>
    </xf>
    <xf numFmtId="0" fontId="36" fillId="35" borderId="36" xfId="64" applyFont="1" applyFill="1" applyBorder="1" applyAlignment="1">
      <alignment horizontal="center" vertical="center"/>
      <protection/>
    </xf>
    <xf numFmtId="0" fontId="36" fillId="35" borderId="163" xfId="64" applyFont="1" applyFill="1" applyBorder="1" applyAlignment="1">
      <alignment horizontal="center" vertical="center"/>
      <protection/>
    </xf>
    <xf numFmtId="0" fontId="36" fillId="35" borderId="35" xfId="64" applyFont="1" applyFill="1" applyBorder="1" applyAlignment="1">
      <alignment horizontal="center" vertical="center"/>
      <protection/>
    </xf>
    <xf numFmtId="1" fontId="13" fillId="35" borderId="28" xfId="63" applyNumberFormat="1" applyFont="1" applyFill="1" applyBorder="1" applyAlignment="1">
      <alignment horizontal="center" vertical="center" wrapText="1"/>
      <protection/>
    </xf>
    <xf numFmtId="1" fontId="13" fillId="35" borderId="18" xfId="63" applyNumberFormat="1" applyFont="1" applyFill="1" applyBorder="1" applyAlignment="1">
      <alignment horizontal="center" vertical="center" wrapText="1"/>
      <protection/>
    </xf>
    <xf numFmtId="1" fontId="13" fillId="35" borderId="23" xfId="63" applyNumberFormat="1" applyFont="1" applyFill="1" applyBorder="1" applyAlignment="1">
      <alignment horizontal="center" vertical="center" wrapText="1"/>
      <protection/>
    </xf>
    <xf numFmtId="37" fontId="37" fillId="40" borderId="174" xfId="45" applyNumberFormat="1" applyFont="1" applyFill="1" applyBorder="1" applyAlignment="1" applyProtection="1">
      <alignment horizontal="center"/>
      <protection/>
    </xf>
    <xf numFmtId="37" fontId="37" fillId="40" borderId="186" xfId="45" applyNumberFormat="1" applyFont="1" applyFill="1" applyBorder="1" applyAlignment="1" applyProtection="1">
      <alignment horizontal="center"/>
      <protection/>
    </xf>
    <xf numFmtId="37" fontId="37" fillId="40" borderId="172" xfId="45" applyNumberFormat="1" applyFont="1" applyFill="1" applyBorder="1" applyAlignment="1" applyProtection="1">
      <alignment horizontal="center"/>
      <protection/>
    </xf>
    <xf numFmtId="0" fontId="13" fillId="35" borderId="174" xfId="63" applyFont="1" applyFill="1" applyBorder="1" applyAlignment="1">
      <alignment horizontal="center" vertical="center"/>
      <protection/>
    </xf>
    <xf numFmtId="0" fontId="13" fillId="35" borderId="186" xfId="63" applyFont="1" applyFill="1" applyBorder="1" applyAlignment="1">
      <alignment horizontal="center" vertical="center"/>
      <protection/>
    </xf>
    <xf numFmtId="0" fontId="13" fillId="35" borderId="25" xfId="63" applyFont="1" applyFill="1" applyBorder="1" applyAlignment="1">
      <alignment horizontal="center" vertical="center"/>
      <protection/>
    </xf>
    <xf numFmtId="0" fontId="13" fillId="35" borderId="188" xfId="63" applyFont="1" applyFill="1" applyBorder="1" applyAlignment="1">
      <alignment horizontal="center" vertical="center"/>
      <protection/>
    </xf>
    <xf numFmtId="0" fontId="13" fillId="35" borderId="172" xfId="63" applyFont="1" applyFill="1" applyBorder="1" applyAlignment="1">
      <alignment horizontal="center" vertical="center"/>
      <protection/>
    </xf>
    <xf numFmtId="49" fontId="13" fillId="35" borderId="176" xfId="57" applyNumberFormat="1" applyFont="1" applyFill="1" applyBorder="1" applyAlignment="1">
      <alignment horizontal="center" vertical="center" wrapText="1"/>
      <protection/>
    </xf>
    <xf numFmtId="49" fontId="13" fillId="35" borderId="157" xfId="57" applyNumberFormat="1" applyFont="1" applyFill="1" applyBorder="1" applyAlignment="1">
      <alignment horizontal="center" vertical="center" wrapText="1"/>
      <protection/>
    </xf>
    <xf numFmtId="49" fontId="13" fillId="35" borderId="206" xfId="57" applyNumberFormat="1" applyFont="1" applyFill="1" applyBorder="1" applyAlignment="1">
      <alignment horizontal="center" vertical="center" wrapText="1"/>
      <protection/>
    </xf>
    <xf numFmtId="49" fontId="18" fillId="35" borderId="207" xfId="57" applyNumberFormat="1" applyFont="1" applyFill="1" applyBorder="1" applyAlignment="1">
      <alignment horizontal="center" vertical="center" wrapText="1"/>
      <protection/>
    </xf>
    <xf numFmtId="0" fontId="31" fillId="0" borderId="208" xfId="57" applyFont="1" applyBorder="1" applyAlignment="1">
      <alignment horizontal="center" vertical="center" wrapText="1"/>
      <protection/>
    </xf>
    <xf numFmtId="0" fontId="36" fillId="35" borderId="36" xfId="57" applyFont="1" applyFill="1" applyBorder="1" applyAlignment="1">
      <alignment horizontal="center" vertical="center"/>
      <protection/>
    </xf>
    <xf numFmtId="0" fontId="36" fillId="35" borderId="163" xfId="57" applyFont="1" applyFill="1" applyBorder="1" applyAlignment="1">
      <alignment horizontal="center" vertical="center"/>
      <protection/>
    </xf>
    <xf numFmtId="0" fontId="36" fillId="35" borderId="35" xfId="57" applyFont="1" applyFill="1" applyBorder="1" applyAlignment="1">
      <alignment horizontal="center" vertical="center"/>
      <protection/>
    </xf>
    <xf numFmtId="1" fontId="13" fillId="35" borderId="197" xfId="57" applyNumberFormat="1" applyFont="1" applyFill="1" applyBorder="1" applyAlignment="1">
      <alignment horizontal="center" vertical="center" wrapText="1"/>
      <protection/>
    </xf>
    <xf numFmtId="0" fontId="14" fillId="35" borderId="70" xfId="57" applyFont="1" applyFill="1" applyBorder="1" applyAlignment="1">
      <alignment vertical="center"/>
      <protection/>
    </xf>
    <xf numFmtId="0" fontId="14" fillId="35" borderId="198" xfId="57" applyFont="1" applyFill="1" applyBorder="1" applyAlignment="1">
      <alignment vertical="center"/>
      <protection/>
    </xf>
    <xf numFmtId="0" fontId="14" fillId="35" borderId="62" xfId="57" applyFont="1" applyFill="1" applyBorder="1" applyAlignment="1">
      <alignment vertical="center"/>
      <protection/>
    </xf>
    <xf numFmtId="1" fontId="12" fillId="35" borderId="118" xfId="57" applyNumberFormat="1" applyFont="1" applyFill="1" applyBorder="1" applyAlignment="1">
      <alignment horizontal="center" vertical="center" wrapText="1"/>
      <protection/>
    </xf>
    <xf numFmtId="1" fontId="12" fillId="35" borderId="145" xfId="57" applyNumberFormat="1" applyFont="1" applyFill="1" applyBorder="1" applyAlignment="1">
      <alignment horizontal="center" vertical="center" wrapText="1"/>
      <protection/>
    </xf>
    <xf numFmtId="0" fontId="6" fillId="35" borderId="179" xfId="57" applyFont="1" applyFill="1" applyBorder="1" applyAlignment="1">
      <alignment horizontal="center" vertical="center" wrapText="1"/>
      <protection/>
    </xf>
    <xf numFmtId="49" fontId="13" fillId="35" borderId="117" xfId="57" applyNumberFormat="1" applyFont="1" applyFill="1" applyBorder="1" applyAlignment="1">
      <alignment horizontal="center" vertical="center" wrapText="1"/>
      <protection/>
    </xf>
    <xf numFmtId="49" fontId="13" fillId="35" borderId="209" xfId="57" applyNumberFormat="1" applyFont="1" applyFill="1" applyBorder="1" applyAlignment="1">
      <alignment horizontal="center" vertical="center" wrapText="1"/>
      <protection/>
    </xf>
    <xf numFmtId="1" fontId="13" fillId="35" borderId="114" xfId="57" applyNumberFormat="1" applyFont="1" applyFill="1" applyBorder="1" applyAlignment="1">
      <alignment horizontal="center" vertical="center" wrapText="1"/>
      <protection/>
    </xf>
    <xf numFmtId="1" fontId="13" fillId="35" borderId="126" xfId="57" applyNumberFormat="1" applyFont="1" applyFill="1" applyBorder="1" applyAlignment="1">
      <alignment horizontal="center" vertical="center" wrapText="1"/>
      <protection/>
    </xf>
    <xf numFmtId="0" fontId="14" fillId="35" borderId="155" xfId="57" applyFont="1" applyFill="1" applyBorder="1" applyAlignment="1">
      <alignment horizontal="center" vertical="center" wrapText="1"/>
      <protection/>
    </xf>
    <xf numFmtId="0" fontId="18" fillId="35" borderId="18" xfId="57" applyFont="1" applyFill="1" applyBorder="1" applyAlignment="1">
      <alignment horizontal="center" vertical="center"/>
      <protection/>
    </xf>
    <xf numFmtId="0" fontId="18" fillId="35" borderId="0" xfId="57" applyFont="1" applyFill="1" applyBorder="1" applyAlignment="1">
      <alignment horizontal="center" vertical="center"/>
      <protection/>
    </xf>
    <xf numFmtId="0" fontId="18" fillId="35" borderId="17" xfId="57" applyFont="1" applyFill="1" applyBorder="1" applyAlignment="1">
      <alignment horizontal="center" vertical="center"/>
      <protection/>
    </xf>
    <xf numFmtId="1" fontId="12" fillId="35" borderId="44" xfId="57" applyNumberFormat="1" applyFont="1" applyFill="1" applyBorder="1" applyAlignment="1">
      <alignment horizontal="center" vertical="center" wrapText="1"/>
      <protection/>
    </xf>
    <xf numFmtId="1" fontId="12" fillId="35" borderId="154" xfId="57" applyNumberFormat="1" applyFont="1" applyFill="1" applyBorder="1" applyAlignment="1">
      <alignment horizontal="center" vertical="center" wrapText="1"/>
      <protection/>
    </xf>
    <xf numFmtId="0" fontId="6" fillId="35" borderId="57" xfId="57" applyFont="1" applyFill="1" applyBorder="1" applyAlignment="1">
      <alignment horizontal="center" vertical="center" wrapText="1"/>
      <protection/>
    </xf>
    <xf numFmtId="0" fontId="13" fillId="35" borderId="129" xfId="57" applyFont="1" applyFill="1" applyBorder="1" applyAlignment="1">
      <alignment horizontal="center"/>
      <protection/>
    </xf>
    <xf numFmtId="0" fontId="13" fillId="35" borderId="203" xfId="57" applyFont="1" applyFill="1" applyBorder="1" applyAlignment="1">
      <alignment horizontal="center"/>
      <protection/>
    </xf>
    <xf numFmtId="0" fontId="13" fillId="35" borderId="177" xfId="57" applyFont="1" applyFill="1" applyBorder="1" applyAlignment="1">
      <alignment horizontal="center"/>
      <protection/>
    </xf>
    <xf numFmtId="0" fontId="13" fillId="35" borderId="130" xfId="57" applyFont="1" applyFill="1" applyBorder="1" applyAlignment="1">
      <alignment horizontal="center"/>
      <protection/>
    </xf>
    <xf numFmtId="0" fontId="13" fillId="35" borderId="204" xfId="57" applyFont="1" applyFill="1" applyBorder="1" applyAlignment="1">
      <alignment horizontal="center"/>
      <protection/>
    </xf>
    <xf numFmtId="1" fontId="19" fillId="35" borderId="197" xfId="57" applyNumberFormat="1" applyFont="1" applyFill="1" applyBorder="1" applyAlignment="1">
      <alignment horizontal="center" vertical="center" wrapText="1"/>
      <protection/>
    </xf>
    <xf numFmtId="0" fontId="32" fillId="35" borderId="70" xfId="57" applyFont="1" applyFill="1" applyBorder="1" applyAlignment="1">
      <alignment vertical="center"/>
      <protection/>
    </xf>
    <xf numFmtId="0" fontId="32" fillId="35" borderId="198" xfId="57" applyFont="1" applyFill="1" applyBorder="1" applyAlignment="1">
      <alignment vertical="center"/>
      <protection/>
    </xf>
    <xf numFmtId="0" fontId="32" fillId="35" borderId="62" xfId="57" applyFont="1" applyFill="1" applyBorder="1" applyAlignment="1">
      <alignment vertical="center"/>
      <protection/>
    </xf>
    <xf numFmtId="49" fontId="18" fillId="35" borderId="210" xfId="57" applyNumberFormat="1" applyFont="1" applyFill="1" applyBorder="1" applyAlignment="1">
      <alignment horizontal="center" vertical="center" wrapText="1"/>
      <protection/>
    </xf>
    <xf numFmtId="37" fontId="47" fillId="40" borderId="174" xfId="46" applyNumberFormat="1" applyFont="1" applyFill="1" applyBorder="1" applyAlignment="1">
      <alignment horizontal="center"/>
    </xf>
    <xf numFmtId="37" fontId="47" fillId="40" borderId="172" xfId="46" applyNumberFormat="1" applyFont="1" applyFill="1" applyBorder="1" applyAlignment="1">
      <alignment horizontal="center"/>
    </xf>
    <xf numFmtId="49" fontId="18" fillId="35" borderId="174" xfId="57" applyNumberFormat="1" applyFont="1" applyFill="1" applyBorder="1" applyAlignment="1">
      <alignment horizontal="center" vertical="center" wrapText="1"/>
      <protection/>
    </xf>
    <xf numFmtId="49" fontId="18" fillId="35" borderId="186" xfId="57" applyNumberFormat="1" applyFont="1" applyFill="1" applyBorder="1" applyAlignment="1">
      <alignment horizontal="center" vertical="center" wrapText="1"/>
      <protection/>
    </xf>
    <xf numFmtId="49" fontId="18" fillId="35" borderId="172" xfId="57" applyNumberFormat="1" applyFont="1" applyFill="1" applyBorder="1" applyAlignment="1">
      <alignment horizontal="center" vertical="center" wrapText="1"/>
      <protection/>
    </xf>
    <xf numFmtId="49" fontId="18" fillId="35" borderId="211" xfId="57" applyNumberFormat="1" applyFont="1" applyFill="1" applyBorder="1" applyAlignment="1">
      <alignment horizontal="center" vertical="center" wrapText="1"/>
      <protection/>
    </xf>
    <xf numFmtId="1" fontId="18" fillId="35" borderId="212" xfId="57" applyNumberFormat="1" applyFont="1" applyFill="1" applyBorder="1" applyAlignment="1">
      <alignment horizontal="center" vertical="center" wrapText="1"/>
      <protection/>
    </xf>
    <xf numFmtId="1" fontId="18" fillId="35" borderId="146" xfId="57" applyNumberFormat="1" applyFont="1" applyFill="1" applyBorder="1" applyAlignment="1">
      <alignment horizontal="center" vertical="center" wrapText="1"/>
      <protection/>
    </xf>
    <xf numFmtId="1" fontId="18" fillId="35" borderId="90" xfId="57" applyNumberFormat="1" applyFont="1" applyFill="1" applyBorder="1" applyAlignment="1">
      <alignment horizontal="center" vertical="center" wrapText="1"/>
      <protection/>
    </xf>
    <xf numFmtId="0" fontId="19" fillId="35" borderId="213" xfId="57" applyFont="1" applyFill="1" applyBorder="1" applyAlignment="1">
      <alignment horizontal="center"/>
      <protection/>
    </xf>
    <xf numFmtId="0" fontId="19" fillId="35" borderId="128" xfId="57" applyFont="1" applyFill="1" applyBorder="1" applyAlignment="1">
      <alignment horizontal="center"/>
      <protection/>
    </xf>
    <xf numFmtId="0" fontId="19" fillId="35" borderId="214" xfId="57" applyFont="1" applyFill="1" applyBorder="1" applyAlignment="1">
      <alignment horizontal="center"/>
      <protection/>
    </xf>
    <xf numFmtId="0" fontId="19" fillId="35" borderId="215" xfId="57" applyFont="1" applyFill="1" applyBorder="1" applyAlignment="1">
      <alignment horizontal="center"/>
      <protection/>
    </xf>
    <xf numFmtId="1" fontId="18" fillId="35" borderId="216" xfId="57" applyNumberFormat="1" applyFont="1" applyFill="1" applyBorder="1" applyAlignment="1">
      <alignment horizontal="center" vertical="center" wrapText="1"/>
      <protection/>
    </xf>
    <xf numFmtId="1" fontId="18" fillId="35" borderId="217" xfId="57" applyNumberFormat="1" applyFont="1" applyFill="1" applyBorder="1" applyAlignment="1">
      <alignment horizontal="center" vertical="center" wrapText="1"/>
      <protection/>
    </xf>
    <xf numFmtId="49" fontId="18" fillId="35" borderId="169" xfId="57" applyNumberFormat="1" applyFont="1" applyFill="1" applyBorder="1" applyAlignment="1">
      <alignment horizontal="center" vertical="center" wrapText="1"/>
      <protection/>
    </xf>
    <xf numFmtId="49" fontId="13" fillId="35" borderId="218" xfId="57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96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3429000</xdr:colOff>
      <xdr:row>1</xdr:row>
      <xdr:rowOff>85725</xdr:rowOff>
    </xdr:from>
    <xdr:to>
      <xdr:col>2</xdr:col>
      <xdr:colOff>4238625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1430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495300</xdr:colOff>
      <xdr:row>1</xdr:row>
      <xdr:rowOff>95250</xdr:rowOff>
    </xdr:from>
    <xdr:to>
      <xdr:col>17</xdr:col>
      <xdr:colOff>428625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257175"/>
          <a:ext cx="14382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28125" defaultRowHeight="15"/>
  <cols>
    <col min="1" max="1" width="1.8515625" style="339" customWidth="1"/>
    <col min="2" max="2" width="14.28125" style="339" customWidth="1"/>
    <col min="3" max="3" width="67.28125" style="339" customWidth="1"/>
    <col min="4" max="4" width="2.140625" style="339" customWidth="1"/>
    <col min="5" max="16384" width="11.28125" style="339" customWidth="1"/>
  </cols>
  <sheetData>
    <row r="1" ht="2.25" customHeight="1" thickBot="1">
      <c r="B1" s="338"/>
    </row>
    <row r="2" spans="2:3" ht="11.25" customHeight="1" thickTop="1">
      <c r="B2" s="340"/>
      <c r="C2" s="341"/>
    </row>
    <row r="3" spans="2:3" ht="21.75" customHeight="1">
      <c r="B3" s="342" t="s">
        <v>74</v>
      </c>
      <c r="C3" s="343"/>
    </row>
    <row r="4" spans="2:3" ht="18" customHeight="1">
      <c r="B4" s="344" t="s">
        <v>75</v>
      </c>
      <c r="C4" s="343"/>
    </row>
    <row r="5" spans="2:3" ht="18" customHeight="1">
      <c r="B5" s="345" t="s">
        <v>76</v>
      </c>
      <c r="C5" s="343"/>
    </row>
    <row r="6" spans="2:3" ht="9" customHeight="1">
      <c r="B6" s="346"/>
      <c r="C6" s="343"/>
    </row>
    <row r="7" spans="2:3" ht="3" customHeight="1">
      <c r="B7" s="347"/>
      <c r="C7" s="348"/>
    </row>
    <row r="8" spans="2:5" ht="24">
      <c r="B8" s="501" t="s">
        <v>148</v>
      </c>
      <c r="C8" s="502"/>
      <c r="E8" s="349"/>
    </row>
    <row r="9" spans="2:5" ht="23.25">
      <c r="B9" s="503" t="s">
        <v>38</v>
      </c>
      <c r="C9" s="504"/>
      <c r="E9" s="349"/>
    </row>
    <row r="10" spans="2:3" ht="15.75" customHeight="1">
      <c r="B10" s="505" t="s">
        <v>77</v>
      </c>
      <c r="C10" s="506"/>
    </row>
    <row r="11" spans="2:3" ht="4.5" customHeight="1" thickBot="1">
      <c r="B11" s="350"/>
      <c r="C11" s="351"/>
    </row>
    <row r="12" spans="2:3" ht="19.5" customHeight="1" thickBot="1" thickTop="1">
      <c r="B12" s="381" t="s">
        <v>78</v>
      </c>
      <c r="C12" s="382" t="s">
        <v>136</v>
      </c>
    </row>
    <row r="13" spans="2:3" ht="19.5" customHeight="1" thickTop="1">
      <c r="B13" s="352" t="s">
        <v>79</v>
      </c>
      <c r="C13" s="353" t="s">
        <v>80</v>
      </c>
    </row>
    <row r="14" spans="2:3" ht="19.5" customHeight="1">
      <c r="B14" s="354" t="s">
        <v>81</v>
      </c>
      <c r="C14" s="355" t="s">
        <v>82</v>
      </c>
    </row>
    <row r="15" spans="2:3" ht="19.5" customHeight="1">
      <c r="B15" s="356" t="s">
        <v>83</v>
      </c>
      <c r="C15" s="357" t="s">
        <v>84</v>
      </c>
    </row>
    <row r="16" spans="2:3" ht="19.5" customHeight="1">
      <c r="B16" s="354" t="s">
        <v>85</v>
      </c>
      <c r="C16" s="355" t="s">
        <v>86</v>
      </c>
    </row>
    <row r="17" spans="2:3" ht="19.5" customHeight="1">
      <c r="B17" s="356" t="s">
        <v>87</v>
      </c>
      <c r="C17" s="357" t="s">
        <v>88</v>
      </c>
    </row>
    <row r="18" spans="2:3" ht="19.5" customHeight="1">
      <c r="B18" s="354" t="s">
        <v>89</v>
      </c>
      <c r="C18" s="355" t="s">
        <v>90</v>
      </c>
    </row>
    <row r="19" spans="2:3" ht="19.5" customHeight="1">
      <c r="B19" s="356" t="s">
        <v>91</v>
      </c>
      <c r="C19" s="357" t="s">
        <v>92</v>
      </c>
    </row>
    <row r="20" spans="2:3" ht="19.5" customHeight="1">
      <c r="B20" s="354" t="s">
        <v>93</v>
      </c>
      <c r="C20" s="355" t="s">
        <v>94</v>
      </c>
    </row>
    <row r="21" spans="2:3" ht="19.5" customHeight="1">
      <c r="B21" s="356" t="s">
        <v>95</v>
      </c>
      <c r="C21" s="357" t="s">
        <v>96</v>
      </c>
    </row>
    <row r="22" spans="2:3" ht="19.5" customHeight="1">
      <c r="B22" s="354" t="s">
        <v>97</v>
      </c>
      <c r="C22" s="355" t="s">
        <v>98</v>
      </c>
    </row>
    <row r="23" spans="2:3" ht="20.25" customHeight="1">
      <c r="B23" s="356" t="s">
        <v>99</v>
      </c>
      <c r="C23" s="357" t="s">
        <v>100</v>
      </c>
    </row>
    <row r="24" spans="2:3" ht="20.25" customHeight="1">
      <c r="B24" s="354" t="s">
        <v>101</v>
      </c>
      <c r="C24" s="355" t="s">
        <v>102</v>
      </c>
    </row>
    <row r="25" spans="2:3" ht="20.25" customHeight="1">
      <c r="B25" s="356" t="s">
        <v>103</v>
      </c>
      <c r="C25" s="358" t="s">
        <v>104</v>
      </c>
    </row>
    <row r="26" spans="2:3" ht="20.25" customHeight="1">
      <c r="B26" s="354" t="s">
        <v>105</v>
      </c>
      <c r="C26" s="383" t="s">
        <v>106</v>
      </c>
    </row>
    <row r="27" spans="2:4" ht="20.25" customHeight="1">
      <c r="B27" s="356" t="s">
        <v>116</v>
      </c>
      <c r="C27" s="357" t="s">
        <v>128</v>
      </c>
      <c r="D27" s="391"/>
    </row>
    <row r="28" spans="2:4" ht="20.25" customHeight="1">
      <c r="B28" s="474" t="s">
        <v>117</v>
      </c>
      <c r="C28" s="370" t="s">
        <v>129</v>
      </c>
      <c r="D28" s="391"/>
    </row>
    <row r="29" spans="2:4" ht="20.25" customHeight="1">
      <c r="B29" s="356" t="s">
        <v>118</v>
      </c>
      <c r="C29" s="358" t="s">
        <v>130</v>
      </c>
      <c r="D29" s="391"/>
    </row>
    <row r="30" spans="2:4" ht="20.25" customHeight="1" thickBot="1">
      <c r="B30" s="475" t="s">
        <v>119</v>
      </c>
      <c r="C30" s="371" t="s">
        <v>131</v>
      </c>
      <c r="D30" s="391"/>
    </row>
    <row r="31" s="497" customFormat="1" ht="15" customHeight="1" thickTop="1"/>
    <row r="32" s="497" customFormat="1" ht="14.25">
      <c r="B32" s="498"/>
    </row>
    <row r="33" s="497" customFormat="1" ht="12"/>
    <row r="34" s="497" customFormat="1" ht="12"/>
    <row r="35" spans="1:3" ht="14.25">
      <c r="A35" s="384"/>
      <c r="B35" s="385" t="s">
        <v>137</v>
      </c>
      <c r="C35" s="384"/>
    </row>
    <row r="36" spans="1:3" ht="12">
      <c r="A36" s="384"/>
      <c r="B36" s="384" t="s">
        <v>138</v>
      </c>
      <c r="C36" s="384"/>
    </row>
    <row r="37" spans="1:3" ht="12">
      <c r="A37" s="384"/>
      <c r="B37" s="384"/>
      <c r="C37" s="384"/>
    </row>
    <row r="38" spans="1:3" ht="14.25">
      <c r="A38" s="384"/>
      <c r="B38" s="385" t="s">
        <v>139</v>
      </c>
      <c r="C38" s="384"/>
    </row>
    <row r="39" spans="1:3" ht="12">
      <c r="A39" s="384"/>
      <c r="B39" s="384" t="s">
        <v>140</v>
      </c>
      <c r="C39" s="384"/>
    </row>
    <row r="40" spans="1:3" ht="12">
      <c r="A40" s="384"/>
      <c r="B40" s="384"/>
      <c r="C40" s="384"/>
    </row>
    <row r="41" spans="1:3" ht="15">
      <c r="A41" s="384"/>
      <c r="B41" s="386" t="s">
        <v>107</v>
      </c>
      <c r="C41" s="384"/>
    </row>
    <row r="42" spans="1:3" ht="14.25">
      <c r="A42" s="384"/>
      <c r="B42" s="385" t="s">
        <v>141</v>
      </c>
      <c r="C42" s="384"/>
    </row>
    <row r="43" spans="1:3" ht="14.25">
      <c r="A43" s="384"/>
      <c r="B43" s="387" t="s">
        <v>108</v>
      </c>
      <c r="C43" s="384"/>
    </row>
    <row r="44" spans="1:3" ht="12">
      <c r="A44" s="384"/>
      <c r="B44" s="388" t="s">
        <v>109</v>
      </c>
      <c r="C44" s="384"/>
    </row>
    <row r="45" spans="1:3" ht="12">
      <c r="A45" s="384"/>
      <c r="B45" s="384"/>
      <c r="C45" s="384"/>
    </row>
    <row r="46" spans="1:3" ht="12">
      <c r="A46" s="384"/>
      <c r="B46" s="384"/>
      <c r="C46" s="384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3"/>
  <sheetViews>
    <sheetView showGridLines="0" zoomScale="88" zoomScaleNormal="88" zoomScalePageLayoutView="0" workbookViewId="0" topLeftCell="A1">
      <selection activeCell="N9" sqref="N9:O51"/>
    </sheetView>
  </sheetViews>
  <sheetFormatPr defaultColWidth="9.140625" defaultRowHeight="15"/>
  <cols>
    <col min="1" max="1" width="15.8515625" style="186" customWidth="1"/>
    <col min="2" max="2" width="9.8515625" style="186" customWidth="1"/>
    <col min="3" max="3" width="12.00390625" style="186" customWidth="1"/>
    <col min="4" max="4" width="9.140625" style="186" bestFit="1" customWidth="1"/>
    <col min="5" max="5" width="9.7109375" style="186" bestFit="1" customWidth="1"/>
    <col min="6" max="6" width="9.7109375" style="186" customWidth="1"/>
    <col min="7" max="7" width="11.7109375" style="186" customWidth="1"/>
    <col min="8" max="8" width="9.140625" style="186" bestFit="1" customWidth="1"/>
    <col min="9" max="9" width="9.00390625" style="186" customWidth="1"/>
    <col min="10" max="10" width="10.28125" style="186" customWidth="1"/>
    <col min="11" max="11" width="12.00390625" style="186" customWidth="1"/>
    <col min="12" max="12" width="9.28125" style="186" bestFit="1" customWidth="1"/>
    <col min="13" max="13" width="9.7109375" style="186" bestFit="1" customWidth="1"/>
    <col min="14" max="14" width="9.7109375" style="186" customWidth="1"/>
    <col min="15" max="15" width="11.7109375" style="186" customWidth="1"/>
    <col min="16" max="16" width="9.28125" style="186" bestFit="1" customWidth="1"/>
    <col min="17" max="17" width="10.28125" style="186" customWidth="1"/>
    <col min="18" max="16384" width="9.140625" style="186" customWidth="1"/>
  </cols>
  <sheetData>
    <row r="1" spans="14:17" ht="19.5" thickBot="1">
      <c r="N1" s="622" t="s">
        <v>28</v>
      </c>
      <c r="O1" s="623"/>
      <c r="P1" s="623"/>
      <c r="Q1" s="624"/>
    </row>
    <row r="2" ht="3.75" customHeight="1" thickBot="1"/>
    <row r="3" spans="1:17" ht="24" customHeight="1" thickTop="1">
      <c r="A3" s="616" t="s">
        <v>54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8"/>
    </row>
    <row r="4" spans="1:17" ht="23.25" customHeight="1" thickBot="1">
      <c r="A4" s="608" t="s">
        <v>38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10"/>
    </row>
    <row r="5" spans="1:17" s="211" customFormat="1" ht="20.25" customHeight="1" thickBot="1">
      <c r="A5" s="619" t="s">
        <v>142</v>
      </c>
      <c r="B5" s="625" t="s">
        <v>36</v>
      </c>
      <c r="C5" s="626"/>
      <c r="D5" s="626"/>
      <c r="E5" s="626"/>
      <c r="F5" s="627"/>
      <c r="G5" s="627"/>
      <c r="H5" s="627"/>
      <c r="I5" s="628"/>
      <c r="J5" s="626" t="s">
        <v>35</v>
      </c>
      <c r="K5" s="626"/>
      <c r="L5" s="626"/>
      <c r="M5" s="626"/>
      <c r="N5" s="626"/>
      <c r="O5" s="626"/>
      <c r="P5" s="626"/>
      <c r="Q5" s="629"/>
    </row>
    <row r="6" spans="1:17" s="477" customFormat="1" ht="28.5" customHeight="1" thickBot="1">
      <c r="A6" s="620"/>
      <c r="B6" s="602" t="s">
        <v>153</v>
      </c>
      <c r="C6" s="603"/>
      <c r="D6" s="604"/>
      <c r="E6" s="542" t="s">
        <v>34</v>
      </c>
      <c r="F6" s="602" t="s">
        <v>154</v>
      </c>
      <c r="G6" s="603"/>
      <c r="H6" s="604"/>
      <c r="I6" s="540" t="s">
        <v>33</v>
      </c>
      <c r="J6" s="602" t="s">
        <v>155</v>
      </c>
      <c r="K6" s="603"/>
      <c r="L6" s="604"/>
      <c r="M6" s="542" t="s">
        <v>34</v>
      </c>
      <c r="N6" s="602" t="s">
        <v>156</v>
      </c>
      <c r="O6" s="603"/>
      <c r="P6" s="604"/>
      <c r="Q6" s="542" t="s">
        <v>33</v>
      </c>
    </row>
    <row r="7" spans="1:17" s="210" customFormat="1" ht="22.5" customHeight="1" thickBot="1">
      <c r="A7" s="621"/>
      <c r="B7" s="119" t="s">
        <v>22</v>
      </c>
      <c r="C7" s="116" t="s">
        <v>21</v>
      </c>
      <c r="D7" s="116" t="s">
        <v>17</v>
      </c>
      <c r="E7" s="543"/>
      <c r="F7" s="119" t="s">
        <v>22</v>
      </c>
      <c r="G7" s="117" t="s">
        <v>21</v>
      </c>
      <c r="H7" s="116" t="s">
        <v>17</v>
      </c>
      <c r="I7" s="541"/>
      <c r="J7" s="119" t="s">
        <v>22</v>
      </c>
      <c r="K7" s="116" t="s">
        <v>21</v>
      </c>
      <c r="L7" s="117" t="s">
        <v>17</v>
      </c>
      <c r="M7" s="543"/>
      <c r="N7" s="118" t="s">
        <v>22</v>
      </c>
      <c r="O7" s="117" t="s">
        <v>21</v>
      </c>
      <c r="P7" s="116" t="s">
        <v>17</v>
      </c>
      <c r="Q7" s="543"/>
    </row>
    <row r="8" spans="1:17" s="212" customFormat="1" ht="18" customHeight="1" thickBot="1">
      <c r="A8" s="219" t="s">
        <v>51</v>
      </c>
      <c r="B8" s="218">
        <f>SUM(B9:B51)</f>
        <v>13461.618999999999</v>
      </c>
      <c r="C8" s="214">
        <f>SUM(C9:C51)</f>
        <v>1292.6599999999996</v>
      </c>
      <c r="D8" s="214">
        <f aca="true" t="shared" si="0" ref="D8:D13">C8+B8</f>
        <v>14754.278999999999</v>
      </c>
      <c r="E8" s="215">
        <f aca="true" t="shared" si="1" ref="E8:E13">D8/$D$8</f>
        <v>1</v>
      </c>
      <c r="F8" s="214">
        <f>SUM(F9:F51)</f>
        <v>11758.838000000003</v>
      </c>
      <c r="G8" s="214">
        <f>SUM(G9:G51)</f>
        <v>1480.0360000000003</v>
      </c>
      <c r="H8" s="214">
        <f aca="true" t="shared" si="2" ref="H8:H13">G8+F8</f>
        <v>13238.874000000003</v>
      </c>
      <c r="I8" s="217">
        <f aca="true" t="shared" si="3" ref="I8:I13">(D8/H8-1)</f>
        <v>0.11446630582026796</v>
      </c>
      <c r="J8" s="216">
        <f>SUM(J9:J51)</f>
        <v>58644.64300000004</v>
      </c>
      <c r="K8" s="214">
        <f>SUM(K9:K51)</f>
        <v>5661.022000000008</v>
      </c>
      <c r="L8" s="214">
        <f aca="true" t="shared" si="4" ref="L8:L13">K8+J8</f>
        <v>64305.66500000005</v>
      </c>
      <c r="M8" s="215">
        <f aca="true" t="shared" si="5" ref="M8:M13">(L8/$L$8)</f>
        <v>1</v>
      </c>
      <c r="N8" s="214">
        <f>SUM(N9:N51)</f>
        <v>51678.69300000001</v>
      </c>
      <c r="O8" s="214">
        <f>SUM(O9:O51)</f>
        <v>6181.831000000006</v>
      </c>
      <c r="P8" s="214">
        <f aca="true" t="shared" si="6" ref="P8:P13">O8+N8</f>
        <v>57860.52400000001</v>
      </c>
      <c r="Q8" s="213">
        <f aca="true" t="shared" si="7" ref="Q8:Q13">(L8/P8-1)</f>
        <v>0.11139098913103584</v>
      </c>
    </row>
    <row r="9" spans="1:17" s="187" customFormat="1" ht="18" customHeight="1" thickTop="1">
      <c r="A9" s="201" t="s">
        <v>212</v>
      </c>
      <c r="B9" s="200">
        <v>2441.1360000000004</v>
      </c>
      <c r="C9" s="196">
        <v>6.21</v>
      </c>
      <c r="D9" s="196">
        <f t="shared" si="0"/>
        <v>2447.3460000000005</v>
      </c>
      <c r="E9" s="199">
        <f t="shared" si="1"/>
        <v>0.1658736424870372</v>
      </c>
      <c r="F9" s="197">
        <v>2167.924</v>
      </c>
      <c r="G9" s="196">
        <v>106.92</v>
      </c>
      <c r="H9" s="196">
        <f t="shared" si="2"/>
        <v>2274.844</v>
      </c>
      <c r="I9" s="198">
        <f t="shared" si="3"/>
        <v>0.07583025473395111</v>
      </c>
      <c r="J9" s="197">
        <v>10211.341999999999</v>
      </c>
      <c r="K9" s="196">
        <v>319.4600000000001</v>
      </c>
      <c r="L9" s="196">
        <f t="shared" si="4"/>
        <v>10530.802</v>
      </c>
      <c r="M9" s="198">
        <f t="shared" si="5"/>
        <v>0.16376165303632256</v>
      </c>
      <c r="N9" s="197">
        <v>8598.082000000004</v>
      </c>
      <c r="O9" s="196">
        <v>246.61700000000002</v>
      </c>
      <c r="P9" s="196">
        <f t="shared" si="6"/>
        <v>8844.699000000004</v>
      </c>
      <c r="Q9" s="195">
        <f t="shared" si="7"/>
        <v>0.19063429970878532</v>
      </c>
    </row>
    <row r="10" spans="1:17" s="187" customFormat="1" ht="18" customHeight="1">
      <c r="A10" s="201" t="s">
        <v>213</v>
      </c>
      <c r="B10" s="200">
        <v>1809.0879999999997</v>
      </c>
      <c r="C10" s="196">
        <v>1.9080000000000001</v>
      </c>
      <c r="D10" s="196">
        <f t="shared" si="0"/>
        <v>1810.9959999999996</v>
      </c>
      <c r="E10" s="199">
        <f t="shared" si="1"/>
        <v>0.12274378165141107</v>
      </c>
      <c r="F10" s="197">
        <v>1499.3220000000001</v>
      </c>
      <c r="G10" s="196">
        <v>8</v>
      </c>
      <c r="H10" s="196">
        <f t="shared" si="2"/>
        <v>1507.3220000000001</v>
      </c>
      <c r="I10" s="198">
        <f t="shared" si="3"/>
        <v>0.20146591106611567</v>
      </c>
      <c r="J10" s="197">
        <v>7211.312999999999</v>
      </c>
      <c r="K10" s="196">
        <v>12.105999999999998</v>
      </c>
      <c r="L10" s="196">
        <f t="shared" si="4"/>
        <v>7223.418999999999</v>
      </c>
      <c r="M10" s="198">
        <f t="shared" si="5"/>
        <v>0.11232943473953645</v>
      </c>
      <c r="N10" s="197">
        <v>6723.0419999999995</v>
      </c>
      <c r="O10" s="196">
        <v>49.337</v>
      </c>
      <c r="P10" s="196">
        <f t="shared" si="6"/>
        <v>6772.379</v>
      </c>
      <c r="Q10" s="195">
        <f t="shared" si="7"/>
        <v>0.06659993482349402</v>
      </c>
    </row>
    <row r="11" spans="1:17" s="187" customFormat="1" ht="18" customHeight="1">
      <c r="A11" s="201" t="s">
        <v>215</v>
      </c>
      <c r="B11" s="200">
        <v>1785.0230000000001</v>
      </c>
      <c r="C11" s="196">
        <v>16.544</v>
      </c>
      <c r="D11" s="196">
        <f t="shared" si="0"/>
        <v>1801.5670000000002</v>
      </c>
      <c r="E11" s="199">
        <f t="shared" si="1"/>
        <v>0.12210471280907731</v>
      </c>
      <c r="F11" s="197">
        <v>1682.682</v>
      </c>
      <c r="G11" s="196">
        <v>5.513</v>
      </c>
      <c r="H11" s="196">
        <f t="shared" si="2"/>
        <v>1688.195</v>
      </c>
      <c r="I11" s="198">
        <f t="shared" si="3"/>
        <v>0.06715574918774214</v>
      </c>
      <c r="J11" s="197">
        <v>7799.986999999999</v>
      </c>
      <c r="K11" s="196">
        <v>46.263000000000005</v>
      </c>
      <c r="L11" s="196">
        <f t="shared" si="4"/>
        <v>7846.249999999999</v>
      </c>
      <c r="M11" s="198">
        <f t="shared" si="5"/>
        <v>0.12201491112796972</v>
      </c>
      <c r="N11" s="197">
        <v>7057.611999999998</v>
      </c>
      <c r="O11" s="196">
        <v>46.327999999999996</v>
      </c>
      <c r="P11" s="196">
        <f t="shared" si="6"/>
        <v>7103.939999999999</v>
      </c>
      <c r="Q11" s="195">
        <f t="shared" si="7"/>
        <v>0.1044927181254347</v>
      </c>
    </row>
    <row r="12" spans="1:17" s="187" customFormat="1" ht="18" customHeight="1">
      <c r="A12" s="201" t="s">
        <v>237</v>
      </c>
      <c r="B12" s="200">
        <v>1198.967</v>
      </c>
      <c r="C12" s="196">
        <v>0.05</v>
      </c>
      <c r="D12" s="196">
        <f t="shared" si="0"/>
        <v>1199.017</v>
      </c>
      <c r="E12" s="199">
        <f t="shared" si="1"/>
        <v>0.08126571281456722</v>
      </c>
      <c r="F12" s="197">
        <v>1132.7459999999999</v>
      </c>
      <c r="G12" s="196">
        <v>2.6</v>
      </c>
      <c r="H12" s="196">
        <f t="shared" si="2"/>
        <v>1135.3459999999998</v>
      </c>
      <c r="I12" s="198">
        <f t="shared" si="3"/>
        <v>0.056080701389708665</v>
      </c>
      <c r="J12" s="197">
        <v>5886.298999999999</v>
      </c>
      <c r="K12" s="196">
        <v>0.66</v>
      </c>
      <c r="L12" s="196">
        <f t="shared" si="4"/>
        <v>5886.958999999999</v>
      </c>
      <c r="M12" s="198">
        <f t="shared" si="5"/>
        <v>0.09154650682797533</v>
      </c>
      <c r="N12" s="197">
        <v>4916.917999999999</v>
      </c>
      <c r="O12" s="196">
        <v>5</v>
      </c>
      <c r="P12" s="196">
        <f t="shared" si="6"/>
        <v>4921.917999999999</v>
      </c>
      <c r="Q12" s="195">
        <f t="shared" si="7"/>
        <v>0.1960701092541568</v>
      </c>
    </row>
    <row r="13" spans="1:17" s="187" customFormat="1" ht="18" customHeight="1">
      <c r="A13" s="201" t="s">
        <v>220</v>
      </c>
      <c r="B13" s="200">
        <v>829.9770000000001</v>
      </c>
      <c r="C13" s="196">
        <v>119.249</v>
      </c>
      <c r="D13" s="196">
        <f t="shared" si="0"/>
        <v>949.2260000000001</v>
      </c>
      <c r="E13" s="199">
        <f t="shared" si="1"/>
        <v>0.0643356412061884</v>
      </c>
      <c r="F13" s="197">
        <v>739.315</v>
      </c>
      <c r="G13" s="196">
        <v>61.84</v>
      </c>
      <c r="H13" s="196">
        <f t="shared" si="2"/>
        <v>801.1550000000001</v>
      </c>
      <c r="I13" s="198">
        <f t="shared" si="3"/>
        <v>0.1848219133625828</v>
      </c>
      <c r="J13" s="197">
        <v>3898.5399999999995</v>
      </c>
      <c r="K13" s="196">
        <v>587.84</v>
      </c>
      <c r="L13" s="196">
        <f t="shared" si="4"/>
        <v>4486.379999999999</v>
      </c>
      <c r="M13" s="198">
        <f t="shared" si="5"/>
        <v>0.0697664816933313</v>
      </c>
      <c r="N13" s="197">
        <v>3474.821000000001</v>
      </c>
      <c r="O13" s="196">
        <v>378.87800000000004</v>
      </c>
      <c r="P13" s="196">
        <f t="shared" si="6"/>
        <v>3853.699000000001</v>
      </c>
      <c r="Q13" s="195">
        <f t="shared" si="7"/>
        <v>0.16417499135246372</v>
      </c>
    </row>
    <row r="14" spans="1:17" s="187" customFormat="1" ht="18" customHeight="1">
      <c r="A14" s="201" t="s">
        <v>214</v>
      </c>
      <c r="B14" s="200">
        <v>707.594</v>
      </c>
      <c r="C14" s="196">
        <v>3.4600000000000004</v>
      </c>
      <c r="D14" s="196">
        <f aca="true" t="shared" si="8" ref="D14:D32">C14+B14</f>
        <v>711.0540000000001</v>
      </c>
      <c r="E14" s="199">
        <f aca="true" t="shared" si="9" ref="E14:E32">D14/$D$8</f>
        <v>0.04819306995618018</v>
      </c>
      <c r="F14" s="197">
        <v>877.7979999999999</v>
      </c>
      <c r="G14" s="196">
        <v>2.343</v>
      </c>
      <c r="H14" s="196">
        <f aca="true" t="shared" si="10" ref="H14:H32">G14+F14</f>
        <v>880.1409999999998</v>
      </c>
      <c r="I14" s="198">
        <f aca="true" t="shared" si="11" ref="I14:I32">(D14/H14-1)</f>
        <v>-0.192113536353834</v>
      </c>
      <c r="J14" s="197">
        <v>3281.3520000000008</v>
      </c>
      <c r="K14" s="196">
        <v>9.204</v>
      </c>
      <c r="L14" s="196">
        <f aca="true" t="shared" si="12" ref="L14:L32">K14+J14</f>
        <v>3290.556000000001</v>
      </c>
      <c r="M14" s="198">
        <f aca="true" t="shared" si="13" ref="M14:M32">(L14/$L$8)</f>
        <v>0.05117054617194299</v>
      </c>
      <c r="N14" s="197">
        <v>3436.673999999999</v>
      </c>
      <c r="O14" s="196">
        <v>6.6259999999999994</v>
      </c>
      <c r="P14" s="196">
        <f aca="true" t="shared" si="14" ref="P14:P32">O14+N14</f>
        <v>3443.2999999999993</v>
      </c>
      <c r="Q14" s="195">
        <f aca="true" t="shared" si="15" ref="Q14:Q32">(L14/P14-1)</f>
        <v>-0.044359771149768634</v>
      </c>
    </row>
    <row r="15" spans="1:17" s="187" customFormat="1" ht="18" customHeight="1">
      <c r="A15" s="201" t="s">
        <v>222</v>
      </c>
      <c r="B15" s="200">
        <v>367.211</v>
      </c>
      <c r="C15" s="196">
        <v>1.053</v>
      </c>
      <c r="D15" s="196">
        <f t="shared" si="8"/>
        <v>368.264</v>
      </c>
      <c r="E15" s="199">
        <f t="shared" si="9"/>
        <v>0.02495980996428223</v>
      </c>
      <c r="F15" s="197">
        <v>280.478</v>
      </c>
      <c r="G15" s="196">
        <v>0.33299999999999996</v>
      </c>
      <c r="H15" s="196">
        <f t="shared" si="10"/>
        <v>280.81100000000004</v>
      </c>
      <c r="I15" s="198">
        <f t="shared" si="11"/>
        <v>0.3114301077949224</v>
      </c>
      <c r="J15" s="197">
        <v>1444.4339999999997</v>
      </c>
      <c r="K15" s="196">
        <v>4.404999999999999</v>
      </c>
      <c r="L15" s="196">
        <f t="shared" si="12"/>
        <v>1448.8389999999997</v>
      </c>
      <c r="M15" s="198">
        <f t="shared" si="13"/>
        <v>0.022530503339013734</v>
      </c>
      <c r="N15" s="197">
        <v>1446.174</v>
      </c>
      <c r="O15" s="196">
        <v>32.51</v>
      </c>
      <c r="P15" s="196">
        <f t="shared" si="14"/>
        <v>1478.684</v>
      </c>
      <c r="Q15" s="195">
        <f t="shared" si="15"/>
        <v>-0.02018348747940757</v>
      </c>
    </row>
    <row r="16" spans="1:17" s="187" customFormat="1" ht="18" customHeight="1">
      <c r="A16" s="201" t="s">
        <v>217</v>
      </c>
      <c r="B16" s="200">
        <v>348.337</v>
      </c>
      <c r="C16" s="196">
        <v>0</v>
      </c>
      <c r="D16" s="196">
        <f aca="true" t="shared" si="16" ref="D16:D22">C16+B16</f>
        <v>348.337</v>
      </c>
      <c r="E16" s="199">
        <f aca="true" t="shared" si="17" ref="E16:E22">D16/$D$8</f>
        <v>0.023609218722243225</v>
      </c>
      <c r="F16" s="197">
        <v>260.46500000000003</v>
      </c>
      <c r="G16" s="196">
        <v>1.745</v>
      </c>
      <c r="H16" s="196">
        <f aca="true" t="shared" si="18" ref="H16:H22">G16+F16</f>
        <v>262.21000000000004</v>
      </c>
      <c r="I16" s="198">
        <f aca="true" t="shared" si="19" ref="I16:I22">(D16/H16-1)</f>
        <v>0.32846573357232733</v>
      </c>
      <c r="J16" s="197">
        <v>1585.3519999999996</v>
      </c>
      <c r="K16" s="196">
        <v>3.071</v>
      </c>
      <c r="L16" s="196">
        <f aca="true" t="shared" si="20" ref="L16:L22">K16+J16</f>
        <v>1588.4229999999995</v>
      </c>
      <c r="M16" s="198">
        <f aca="true" t="shared" si="21" ref="M16:M22">(L16/$L$8)</f>
        <v>0.02470113636178085</v>
      </c>
      <c r="N16" s="197">
        <v>1178.1689999999999</v>
      </c>
      <c r="O16" s="196">
        <v>2.705</v>
      </c>
      <c r="P16" s="196">
        <f aca="true" t="shared" si="22" ref="P16:P22">O16+N16</f>
        <v>1180.8739999999998</v>
      </c>
      <c r="Q16" s="195">
        <f aca="true" t="shared" si="23" ref="Q16:Q22">(L16/P16-1)</f>
        <v>0.3451248820788668</v>
      </c>
    </row>
    <row r="17" spans="1:17" s="187" customFormat="1" ht="18" customHeight="1">
      <c r="A17" s="201" t="s">
        <v>216</v>
      </c>
      <c r="B17" s="200">
        <v>327.132</v>
      </c>
      <c r="C17" s="196">
        <v>7.945</v>
      </c>
      <c r="D17" s="196">
        <f t="shared" si="16"/>
        <v>335.077</v>
      </c>
      <c r="E17" s="199">
        <f t="shared" si="17"/>
        <v>0.02271049639226695</v>
      </c>
      <c r="F17" s="197">
        <v>254.03999999999996</v>
      </c>
      <c r="G17" s="196">
        <v>9.802</v>
      </c>
      <c r="H17" s="196">
        <f t="shared" si="18"/>
        <v>263.842</v>
      </c>
      <c r="I17" s="198">
        <f t="shared" si="19"/>
        <v>0.2699911310557077</v>
      </c>
      <c r="J17" s="197">
        <v>1342.3200000000002</v>
      </c>
      <c r="K17" s="196">
        <v>30.577</v>
      </c>
      <c r="L17" s="196">
        <f t="shared" si="20"/>
        <v>1372.8970000000002</v>
      </c>
      <c r="M17" s="198">
        <f t="shared" si="21"/>
        <v>0.02134954984137088</v>
      </c>
      <c r="N17" s="197">
        <v>1241.0070000000003</v>
      </c>
      <c r="O17" s="196">
        <v>24.869000000000003</v>
      </c>
      <c r="P17" s="196">
        <f t="shared" si="22"/>
        <v>1265.8760000000002</v>
      </c>
      <c r="Q17" s="195">
        <f t="shared" si="23"/>
        <v>0.08454303581077438</v>
      </c>
    </row>
    <row r="18" spans="1:17" s="187" customFormat="1" ht="18" customHeight="1">
      <c r="A18" s="201" t="s">
        <v>250</v>
      </c>
      <c r="B18" s="200">
        <v>219.22700000000003</v>
      </c>
      <c r="C18" s="196">
        <v>2.64</v>
      </c>
      <c r="D18" s="196">
        <f t="shared" si="16"/>
        <v>221.86700000000002</v>
      </c>
      <c r="E18" s="199">
        <f t="shared" si="17"/>
        <v>0.015037468113487622</v>
      </c>
      <c r="F18" s="197">
        <v>94.34400000000001</v>
      </c>
      <c r="G18" s="196">
        <v>7.4289999999999985</v>
      </c>
      <c r="H18" s="196">
        <f t="shared" si="18"/>
        <v>101.77300000000001</v>
      </c>
      <c r="I18" s="198">
        <f t="shared" si="19"/>
        <v>1.1800182759671034</v>
      </c>
      <c r="J18" s="197">
        <v>671.357</v>
      </c>
      <c r="K18" s="196">
        <v>5.633000000000001</v>
      </c>
      <c r="L18" s="196">
        <f t="shared" si="20"/>
        <v>676.99</v>
      </c>
      <c r="M18" s="198">
        <f t="shared" si="21"/>
        <v>0.010527688345964535</v>
      </c>
      <c r="N18" s="197">
        <v>363.39000000000004</v>
      </c>
      <c r="O18" s="196">
        <v>22.604</v>
      </c>
      <c r="P18" s="196">
        <f t="shared" si="22"/>
        <v>385.994</v>
      </c>
      <c r="Q18" s="195">
        <f t="shared" si="23"/>
        <v>0.753887366124862</v>
      </c>
    </row>
    <row r="19" spans="1:17" s="187" customFormat="1" ht="18" customHeight="1">
      <c r="A19" s="201" t="s">
        <v>218</v>
      </c>
      <c r="B19" s="200">
        <v>213.96599999999998</v>
      </c>
      <c r="C19" s="196">
        <v>1.21</v>
      </c>
      <c r="D19" s="196">
        <f t="shared" si="16"/>
        <v>215.176</v>
      </c>
      <c r="E19" s="199">
        <f t="shared" si="17"/>
        <v>0.0145839725546738</v>
      </c>
      <c r="F19" s="197">
        <v>186.23399999999998</v>
      </c>
      <c r="G19" s="196">
        <v>0.44</v>
      </c>
      <c r="H19" s="196">
        <f t="shared" si="18"/>
        <v>186.67399999999998</v>
      </c>
      <c r="I19" s="198">
        <f t="shared" si="19"/>
        <v>0.15268328744227921</v>
      </c>
      <c r="J19" s="197">
        <v>971.057</v>
      </c>
      <c r="K19" s="196">
        <v>4.26</v>
      </c>
      <c r="L19" s="196">
        <f t="shared" si="20"/>
        <v>975.317</v>
      </c>
      <c r="M19" s="198">
        <f t="shared" si="21"/>
        <v>0.015166890817473067</v>
      </c>
      <c r="N19" s="197">
        <v>953.7100000000003</v>
      </c>
      <c r="O19" s="196">
        <v>3.67</v>
      </c>
      <c r="P19" s="196">
        <f t="shared" si="22"/>
        <v>957.3800000000002</v>
      </c>
      <c r="Q19" s="195">
        <f t="shared" si="23"/>
        <v>0.018735507322066303</v>
      </c>
    </row>
    <row r="20" spans="1:17" s="187" customFormat="1" ht="18" customHeight="1">
      <c r="A20" s="201" t="s">
        <v>226</v>
      </c>
      <c r="B20" s="200">
        <v>206.30200000000002</v>
      </c>
      <c r="C20" s="196">
        <v>0.02</v>
      </c>
      <c r="D20" s="196">
        <f t="shared" si="16"/>
        <v>206.32200000000003</v>
      </c>
      <c r="E20" s="199">
        <f t="shared" si="17"/>
        <v>0.013983875457418153</v>
      </c>
      <c r="F20" s="197">
        <v>152.46699999999998</v>
      </c>
      <c r="G20" s="196"/>
      <c r="H20" s="196">
        <f t="shared" si="18"/>
        <v>152.46699999999998</v>
      </c>
      <c r="I20" s="198">
        <f t="shared" si="19"/>
        <v>0.3532239763358631</v>
      </c>
      <c r="J20" s="197">
        <v>805.586</v>
      </c>
      <c r="K20" s="196">
        <v>0.22</v>
      </c>
      <c r="L20" s="196">
        <f t="shared" si="20"/>
        <v>805.806</v>
      </c>
      <c r="M20" s="198">
        <f t="shared" si="21"/>
        <v>0.012530871113765784</v>
      </c>
      <c r="N20" s="197">
        <v>487.981</v>
      </c>
      <c r="O20" s="196"/>
      <c r="P20" s="196">
        <f t="shared" si="22"/>
        <v>487.981</v>
      </c>
      <c r="Q20" s="195">
        <f t="shared" si="23"/>
        <v>0.6513060959340631</v>
      </c>
    </row>
    <row r="21" spans="1:17" s="187" customFormat="1" ht="18" customHeight="1">
      <c r="A21" s="201" t="s">
        <v>221</v>
      </c>
      <c r="B21" s="200">
        <v>173.77800000000002</v>
      </c>
      <c r="C21" s="196">
        <v>0.12</v>
      </c>
      <c r="D21" s="196">
        <f t="shared" si="16"/>
        <v>173.89800000000002</v>
      </c>
      <c r="E21" s="199">
        <f t="shared" si="17"/>
        <v>0.01178627569669789</v>
      </c>
      <c r="F21" s="197">
        <v>85.01</v>
      </c>
      <c r="G21" s="196">
        <v>0.135</v>
      </c>
      <c r="H21" s="196">
        <f t="shared" si="18"/>
        <v>85.14500000000001</v>
      </c>
      <c r="I21" s="198">
        <f t="shared" si="19"/>
        <v>1.042374772447002</v>
      </c>
      <c r="J21" s="197">
        <v>816.929</v>
      </c>
      <c r="K21" s="196">
        <v>0.385</v>
      </c>
      <c r="L21" s="196">
        <f t="shared" si="20"/>
        <v>817.314</v>
      </c>
      <c r="M21" s="198">
        <f t="shared" si="21"/>
        <v>0.012709828908541717</v>
      </c>
      <c r="N21" s="197">
        <v>475.69499999999994</v>
      </c>
      <c r="O21" s="196">
        <v>0.485</v>
      </c>
      <c r="P21" s="196">
        <f t="shared" si="22"/>
        <v>476.17999999999995</v>
      </c>
      <c r="Q21" s="195">
        <f t="shared" si="23"/>
        <v>0.7163971607375363</v>
      </c>
    </row>
    <row r="22" spans="1:17" s="187" customFormat="1" ht="18" customHeight="1">
      <c r="A22" s="201" t="s">
        <v>236</v>
      </c>
      <c r="B22" s="200">
        <v>164.887</v>
      </c>
      <c r="C22" s="196">
        <v>0</v>
      </c>
      <c r="D22" s="196">
        <f t="shared" si="16"/>
        <v>164.887</v>
      </c>
      <c r="E22" s="199">
        <f t="shared" si="17"/>
        <v>0.011175537618612202</v>
      </c>
      <c r="F22" s="197">
        <v>103.83200000000001</v>
      </c>
      <c r="G22" s="196"/>
      <c r="H22" s="196">
        <f t="shared" si="18"/>
        <v>103.83200000000001</v>
      </c>
      <c r="I22" s="198">
        <f t="shared" si="19"/>
        <v>0.5880171816010478</v>
      </c>
      <c r="J22" s="197">
        <v>664.9209999999999</v>
      </c>
      <c r="K22" s="196">
        <v>0.1</v>
      </c>
      <c r="L22" s="196">
        <f t="shared" si="20"/>
        <v>665.021</v>
      </c>
      <c r="M22" s="198">
        <f t="shared" si="21"/>
        <v>0.01034156166490152</v>
      </c>
      <c r="N22" s="197">
        <v>674.0030000000002</v>
      </c>
      <c r="O22" s="196">
        <v>7.294999999999999</v>
      </c>
      <c r="P22" s="196">
        <f t="shared" si="22"/>
        <v>681.2980000000001</v>
      </c>
      <c r="Q22" s="195">
        <f t="shared" si="23"/>
        <v>-0.023891160696200675</v>
      </c>
    </row>
    <row r="23" spans="1:17" s="187" customFormat="1" ht="18" customHeight="1">
      <c r="A23" s="201" t="s">
        <v>230</v>
      </c>
      <c r="B23" s="200">
        <v>139.025</v>
      </c>
      <c r="C23" s="196">
        <v>24.44</v>
      </c>
      <c r="D23" s="196">
        <f t="shared" si="8"/>
        <v>163.465</v>
      </c>
      <c r="E23" s="199">
        <f t="shared" si="9"/>
        <v>0.011079158798610222</v>
      </c>
      <c r="F23" s="197">
        <v>83.809</v>
      </c>
      <c r="G23" s="196">
        <v>57.644999999999996</v>
      </c>
      <c r="H23" s="196">
        <f t="shared" si="10"/>
        <v>141.454</v>
      </c>
      <c r="I23" s="198">
        <f t="shared" si="11"/>
        <v>0.1556053558047139</v>
      </c>
      <c r="J23" s="197">
        <v>310.90500000000003</v>
      </c>
      <c r="K23" s="196">
        <v>115.58400000000002</v>
      </c>
      <c r="L23" s="196">
        <f t="shared" si="12"/>
        <v>426.48900000000003</v>
      </c>
      <c r="M23" s="198">
        <f t="shared" si="13"/>
        <v>0.006632215062234403</v>
      </c>
      <c r="N23" s="197">
        <v>297.32699999999994</v>
      </c>
      <c r="O23" s="196">
        <v>345.38399999999996</v>
      </c>
      <c r="P23" s="196">
        <f t="shared" si="14"/>
        <v>642.7109999999999</v>
      </c>
      <c r="Q23" s="195">
        <f t="shared" si="15"/>
        <v>-0.33642181322553977</v>
      </c>
    </row>
    <row r="24" spans="1:17" s="187" customFormat="1" ht="18" customHeight="1">
      <c r="A24" s="201" t="s">
        <v>223</v>
      </c>
      <c r="B24" s="200">
        <v>146.48399999999998</v>
      </c>
      <c r="C24" s="196">
        <v>3.88</v>
      </c>
      <c r="D24" s="196">
        <f t="shared" si="8"/>
        <v>150.36399999999998</v>
      </c>
      <c r="E24" s="199">
        <f t="shared" si="9"/>
        <v>0.010191213003359905</v>
      </c>
      <c r="F24" s="197">
        <v>126.732</v>
      </c>
      <c r="G24" s="196">
        <v>7.65</v>
      </c>
      <c r="H24" s="196">
        <f t="shared" si="10"/>
        <v>134.382</v>
      </c>
      <c r="I24" s="198">
        <f t="shared" si="11"/>
        <v>0.1189296185501032</v>
      </c>
      <c r="J24" s="197">
        <v>676.535</v>
      </c>
      <c r="K24" s="196">
        <v>10.78</v>
      </c>
      <c r="L24" s="196">
        <f t="shared" si="12"/>
        <v>687.3149999999999</v>
      </c>
      <c r="M24" s="198">
        <f t="shared" si="13"/>
        <v>0.010688249627773842</v>
      </c>
      <c r="N24" s="197">
        <v>655.4140000000001</v>
      </c>
      <c r="O24" s="196">
        <v>10.58</v>
      </c>
      <c r="P24" s="196">
        <f t="shared" si="14"/>
        <v>665.9940000000001</v>
      </c>
      <c r="Q24" s="195">
        <f t="shared" si="15"/>
        <v>0.032013801926143115</v>
      </c>
    </row>
    <row r="25" spans="1:17" s="187" customFormat="1" ht="18" customHeight="1">
      <c r="A25" s="201" t="s">
        <v>235</v>
      </c>
      <c r="B25" s="200">
        <v>100.014</v>
      </c>
      <c r="C25" s="196">
        <v>27.337</v>
      </c>
      <c r="D25" s="196">
        <f t="shared" si="8"/>
        <v>127.351</v>
      </c>
      <c r="E25" s="199">
        <f t="shared" si="9"/>
        <v>0.008631462099910135</v>
      </c>
      <c r="F25" s="197">
        <v>53.314</v>
      </c>
      <c r="G25" s="196">
        <v>28.757</v>
      </c>
      <c r="H25" s="196">
        <f t="shared" si="10"/>
        <v>82.071</v>
      </c>
      <c r="I25" s="198">
        <f t="shared" si="11"/>
        <v>0.5517174154086097</v>
      </c>
      <c r="J25" s="197">
        <v>436.6880000000001</v>
      </c>
      <c r="K25" s="196">
        <v>85.48200000000001</v>
      </c>
      <c r="L25" s="196">
        <f t="shared" si="12"/>
        <v>522.1700000000001</v>
      </c>
      <c r="M25" s="198">
        <f t="shared" si="13"/>
        <v>0.008120124408945925</v>
      </c>
      <c r="N25" s="197">
        <v>247.32500000000002</v>
      </c>
      <c r="O25" s="196">
        <v>138.55800000000002</v>
      </c>
      <c r="P25" s="196">
        <f t="shared" si="14"/>
        <v>385.88300000000004</v>
      </c>
      <c r="Q25" s="195">
        <f t="shared" si="15"/>
        <v>0.353182182164024</v>
      </c>
    </row>
    <row r="26" spans="1:17" s="187" customFormat="1" ht="18" customHeight="1">
      <c r="A26" s="201" t="s">
        <v>225</v>
      </c>
      <c r="B26" s="200">
        <v>104.72900000000001</v>
      </c>
      <c r="C26" s="196">
        <v>0.54</v>
      </c>
      <c r="D26" s="196">
        <f t="shared" si="8"/>
        <v>105.26900000000002</v>
      </c>
      <c r="E26" s="199">
        <f t="shared" si="9"/>
        <v>0.007134811535012997</v>
      </c>
      <c r="F26" s="197">
        <v>68.76400000000001</v>
      </c>
      <c r="G26" s="196"/>
      <c r="H26" s="196">
        <f t="shared" si="10"/>
        <v>68.76400000000001</v>
      </c>
      <c r="I26" s="198">
        <f t="shared" si="11"/>
        <v>0.530873712989355</v>
      </c>
      <c r="J26" s="197">
        <v>434.1920000000001</v>
      </c>
      <c r="K26" s="196">
        <v>7.2</v>
      </c>
      <c r="L26" s="196">
        <f t="shared" si="12"/>
        <v>441.3920000000001</v>
      </c>
      <c r="M26" s="198">
        <f t="shared" si="13"/>
        <v>0.006863967583571366</v>
      </c>
      <c r="N26" s="197">
        <v>378.00999999999993</v>
      </c>
      <c r="O26" s="196">
        <v>0.445</v>
      </c>
      <c r="P26" s="196">
        <f t="shared" si="14"/>
        <v>378.4549999999999</v>
      </c>
      <c r="Q26" s="195">
        <f t="shared" si="15"/>
        <v>0.16629982428558265</v>
      </c>
    </row>
    <row r="27" spans="1:17" s="187" customFormat="1" ht="18" customHeight="1">
      <c r="A27" s="201" t="s">
        <v>239</v>
      </c>
      <c r="B27" s="200">
        <v>80.715</v>
      </c>
      <c r="C27" s="196">
        <v>0</v>
      </c>
      <c r="D27" s="196">
        <f t="shared" si="8"/>
        <v>80.715</v>
      </c>
      <c r="E27" s="199">
        <f t="shared" si="9"/>
        <v>0.005470616354753764</v>
      </c>
      <c r="F27" s="197">
        <v>56.510999999999996</v>
      </c>
      <c r="G27" s="196"/>
      <c r="H27" s="196">
        <f t="shared" si="10"/>
        <v>56.510999999999996</v>
      </c>
      <c r="I27" s="198">
        <f t="shared" si="11"/>
        <v>0.42830599352338505</v>
      </c>
      <c r="J27" s="197">
        <v>383.4459999999999</v>
      </c>
      <c r="K27" s="196">
        <v>0.003</v>
      </c>
      <c r="L27" s="196">
        <f t="shared" si="12"/>
        <v>383.4489999999999</v>
      </c>
      <c r="M27" s="198">
        <f t="shared" si="13"/>
        <v>0.0059629116657140485</v>
      </c>
      <c r="N27" s="197">
        <v>304.31</v>
      </c>
      <c r="O27" s="196">
        <v>0.07</v>
      </c>
      <c r="P27" s="196">
        <f t="shared" si="14"/>
        <v>304.38</v>
      </c>
      <c r="Q27" s="195">
        <f t="shared" si="15"/>
        <v>0.2597706813851104</v>
      </c>
    </row>
    <row r="28" spans="1:17" s="187" customFormat="1" ht="18" customHeight="1">
      <c r="A28" s="201" t="s">
        <v>224</v>
      </c>
      <c r="B28" s="200">
        <v>73.955</v>
      </c>
      <c r="C28" s="196">
        <v>5.6739999999999995</v>
      </c>
      <c r="D28" s="196">
        <f t="shared" si="8"/>
        <v>79.62899999999999</v>
      </c>
      <c r="E28" s="199">
        <f t="shared" si="9"/>
        <v>0.005397010589267019</v>
      </c>
      <c r="F28" s="197">
        <v>167.28099999999998</v>
      </c>
      <c r="G28" s="196">
        <v>16.818000000000005</v>
      </c>
      <c r="H28" s="196">
        <f t="shared" si="10"/>
        <v>184.099</v>
      </c>
      <c r="I28" s="198">
        <f t="shared" si="11"/>
        <v>-0.5674664175253532</v>
      </c>
      <c r="J28" s="197">
        <v>460.15200000000004</v>
      </c>
      <c r="K28" s="196">
        <v>116.27299999999998</v>
      </c>
      <c r="L28" s="196">
        <f t="shared" si="12"/>
        <v>576.4250000000001</v>
      </c>
      <c r="M28" s="198">
        <f t="shared" si="13"/>
        <v>0.008963829236506607</v>
      </c>
      <c r="N28" s="197">
        <v>457.658</v>
      </c>
      <c r="O28" s="196">
        <v>79.99500000000002</v>
      </c>
      <c r="P28" s="196">
        <f t="shared" si="14"/>
        <v>537.653</v>
      </c>
      <c r="Q28" s="195">
        <f t="shared" si="15"/>
        <v>0.07211342631771811</v>
      </c>
    </row>
    <row r="29" spans="1:17" s="187" customFormat="1" ht="18" customHeight="1">
      <c r="A29" s="201" t="s">
        <v>252</v>
      </c>
      <c r="B29" s="200">
        <v>38.51400000000001</v>
      </c>
      <c r="C29" s="196">
        <v>36.779</v>
      </c>
      <c r="D29" s="196">
        <f t="shared" si="8"/>
        <v>75.293</v>
      </c>
      <c r="E29" s="199">
        <f t="shared" si="9"/>
        <v>0.005103129742903737</v>
      </c>
      <c r="F29" s="197">
        <v>0.361</v>
      </c>
      <c r="G29" s="196">
        <v>14.517</v>
      </c>
      <c r="H29" s="196">
        <f t="shared" si="10"/>
        <v>14.878</v>
      </c>
      <c r="I29" s="198">
        <f t="shared" si="11"/>
        <v>4.0606936416184976</v>
      </c>
      <c r="J29" s="197">
        <v>164.14199999999994</v>
      </c>
      <c r="K29" s="196">
        <v>174.936</v>
      </c>
      <c r="L29" s="196">
        <f t="shared" si="12"/>
        <v>339.078</v>
      </c>
      <c r="M29" s="198">
        <f t="shared" si="13"/>
        <v>0.005272910248265059</v>
      </c>
      <c r="N29" s="197">
        <v>3.0460000000000003</v>
      </c>
      <c r="O29" s="196">
        <v>121.82100000000001</v>
      </c>
      <c r="P29" s="196">
        <f t="shared" si="14"/>
        <v>124.86700000000002</v>
      </c>
      <c r="Q29" s="195">
        <f t="shared" si="15"/>
        <v>1.7155133061577512</v>
      </c>
    </row>
    <row r="30" spans="1:17" s="187" customFormat="1" ht="18" customHeight="1">
      <c r="A30" s="201" t="s">
        <v>243</v>
      </c>
      <c r="B30" s="200">
        <v>69.73</v>
      </c>
      <c r="C30" s="196">
        <v>0.16</v>
      </c>
      <c r="D30" s="196">
        <f t="shared" si="8"/>
        <v>69.89</v>
      </c>
      <c r="E30" s="199">
        <f t="shared" si="9"/>
        <v>0.004736930893064989</v>
      </c>
      <c r="F30" s="197">
        <v>23.493000000000002</v>
      </c>
      <c r="G30" s="196">
        <v>2.692</v>
      </c>
      <c r="H30" s="196">
        <f t="shared" si="10"/>
        <v>26.185000000000002</v>
      </c>
      <c r="I30" s="198">
        <f t="shared" si="11"/>
        <v>1.6690853542104258</v>
      </c>
      <c r="J30" s="197">
        <v>267.92299999999994</v>
      </c>
      <c r="K30" s="196">
        <v>6.973</v>
      </c>
      <c r="L30" s="196">
        <f t="shared" si="12"/>
        <v>274.89599999999996</v>
      </c>
      <c r="M30" s="198">
        <f t="shared" si="13"/>
        <v>0.0042748333292253445</v>
      </c>
      <c r="N30" s="197">
        <v>163.723</v>
      </c>
      <c r="O30" s="196">
        <v>6.743</v>
      </c>
      <c r="P30" s="196">
        <f t="shared" si="14"/>
        <v>170.466</v>
      </c>
      <c r="Q30" s="195">
        <f t="shared" si="15"/>
        <v>0.6126148322832703</v>
      </c>
    </row>
    <row r="31" spans="1:17" s="187" customFormat="1" ht="18" customHeight="1">
      <c r="A31" s="201" t="s">
        <v>219</v>
      </c>
      <c r="B31" s="200">
        <v>56.772</v>
      </c>
      <c r="C31" s="196">
        <v>0</v>
      </c>
      <c r="D31" s="196">
        <f t="shared" si="8"/>
        <v>56.772</v>
      </c>
      <c r="E31" s="199">
        <f t="shared" si="9"/>
        <v>0.0038478328896993205</v>
      </c>
      <c r="F31" s="197">
        <v>41.206</v>
      </c>
      <c r="G31" s="196">
        <v>0.01</v>
      </c>
      <c r="H31" s="196">
        <f t="shared" si="10"/>
        <v>41.216</v>
      </c>
      <c r="I31" s="198">
        <f t="shared" si="11"/>
        <v>0.37742624223602483</v>
      </c>
      <c r="J31" s="197">
        <v>286.506</v>
      </c>
      <c r="K31" s="196">
        <v>1.2399999999999998</v>
      </c>
      <c r="L31" s="196">
        <f t="shared" si="12"/>
        <v>287.746</v>
      </c>
      <c r="M31" s="198">
        <f t="shared" si="13"/>
        <v>0.0044746602029541215</v>
      </c>
      <c r="N31" s="197">
        <v>198.266</v>
      </c>
      <c r="O31" s="196">
        <v>0.01</v>
      </c>
      <c r="P31" s="196">
        <f t="shared" si="14"/>
        <v>198.27599999999998</v>
      </c>
      <c r="Q31" s="195">
        <f t="shared" si="15"/>
        <v>0.45123968609413145</v>
      </c>
    </row>
    <row r="32" spans="1:17" s="187" customFormat="1" ht="18" customHeight="1">
      <c r="A32" s="201" t="s">
        <v>231</v>
      </c>
      <c r="B32" s="200">
        <v>46.393</v>
      </c>
      <c r="C32" s="196">
        <v>9.87</v>
      </c>
      <c r="D32" s="196">
        <f t="shared" si="8"/>
        <v>56.263</v>
      </c>
      <c r="E32" s="199">
        <f t="shared" si="9"/>
        <v>0.003813334423186657</v>
      </c>
      <c r="F32" s="197">
        <v>53.252</v>
      </c>
      <c r="G32" s="196">
        <v>3.7329999999999997</v>
      </c>
      <c r="H32" s="196">
        <f t="shared" si="10"/>
        <v>56.985</v>
      </c>
      <c r="I32" s="198">
        <f t="shared" si="11"/>
        <v>-0.01267000087742387</v>
      </c>
      <c r="J32" s="197">
        <v>172.56300000000002</v>
      </c>
      <c r="K32" s="196">
        <v>15.744000000000003</v>
      </c>
      <c r="L32" s="196">
        <f t="shared" si="12"/>
        <v>188.30700000000002</v>
      </c>
      <c r="M32" s="198">
        <f t="shared" si="13"/>
        <v>0.002928311214882855</v>
      </c>
      <c r="N32" s="197">
        <v>181.584</v>
      </c>
      <c r="O32" s="196">
        <v>11.012</v>
      </c>
      <c r="P32" s="196">
        <f t="shared" si="14"/>
        <v>192.596</v>
      </c>
      <c r="Q32" s="195">
        <f t="shared" si="15"/>
        <v>-0.02226941369498836</v>
      </c>
    </row>
    <row r="33" spans="1:17" s="187" customFormat="1" ht="18" customHeight="1">
      <c r="A33" s="201" t="s">
        <v>229</v>
      </c>
      <c r="B33" s="200">
        <v>45.012</v>
      </c>
      <c r="C33" s="196">
        <v>3.4400000000000004</v>
      </c>
      <c r="D33" s="196">
        <f aca="true" t="shared" si="24" ref="D33:D41">C33+B33</f>
        <v>48.452</v>
      </c>
      <c r="E33" s="199">
        <f aca="true" t="shared" si="25" ref="E33:E41">D33/$D$8</f>
        <v>0.0032839286826553842</v>
      </c>
      <c r="F33" s="197">
        <v>45.427</v>
      </c>
      <c r="G33" s="196">
        <v>8.866</v>
      </c>
      <c r="H33" s="196">
        <f aca="true" t="shared" si="26" ref="H33:H41">G33+F33</f>
        <v>54.293</v>
      </c>
      <c r="I33" s="198">
        <f aca="true" t="shared" si="27" ref="I33:I41">(D33/H33-1)</f>
        <v>-0.1075829296594405</v>
      </c>
      <c r="J33" s="197">
        <v>188.55700000000004</v>
      </c>
      <c r="K33" s="196">
        <v>14.340999999999996</v>
      </c>
      <c r="L33" s="196">
        <f aca="true" t="shared" si="28" ref="L33:L41">K33+J33</f>
        <v>202.89800000000005</v>
      </c>
      <c r="M33" s="198">
        <f aca="true" t="shared" si="29" ref="M33:M41">(L33/$L$8)</f>
        <v>0.003155211908624223</v>
      </c>
      <c r="N33" s="197">
        <v>273.7989999999999</v>
      </c>
      <c r="O33" s="196">
        <v>37.004999999999995</v>
      </c>
      <c r="P33" s="196">
        <f aca="true" t="shared" si="30" ref="P33:P41">O33+N33</f>
        <v>310.8039999999999</v>
      </c>
      <c r="Q33" s="195">
        <f aca="true" t="shared" si="31" ref="Q33:Q41">(L33/P33-1)</f>
        <v>-0.34718343393263884</v>
      </c>
    </row>
    <row r="34" spans="1:17" s="187" customFormat="1" ht="18" customHeight="1">
      <c r="A34" s="201" t="s">
        <v>227</v>
      </c>
      <c r="B34" s="200">
        <v>40.518</v>
      </c>
      <c r="C34" s="196">
        <v>6</v>
      </c>
      <c r="D34" s="196">
        <f t="shared" si="24"/>
        <v>46.518</v>
      </c>
      <c r="E34" s="199">
        <f t="shared" si="25"/>
        <v>0.003152848065296854</v>
      </c>
      <c r="F34" s="197">
        <v>24.5</v>
      </c>
      <c r="G34" s="196">
        <v>6.4</v>
      </c>
      <c r="H34" s="196">
        <f t="shared" si="26"/>
        <v>30.9</v>
      </c>
      <c r="I34" s="198">
        <f t="shared" si="27"/>
        <v>0.5054368932038835</v>
      </c>
      <c r="J34" s="197">
        <v>162.32899999999998</v>
      </c>
      <c r="K34" s="196">
        <v>24.55</v>
      </c>
      <c r="L34" s="196">
        <f t="shared" si="28"/>
        <v>186.879</v>
      </c>
      <c r="M34" s="198">
        <f t="shared" si="29"/>
        <v>0.0029061047731953294</v>
      </c>
      <c r="N34" s="197">
        <v>144.58700000000002</v>
      </c>
      <c r="O34" s="196">
        <v>18.897</v>
      </c>
      <c r="P34" s="196">
        <f t="shared" si="30"/>
        <v>163.484</v>
      </c>
      <c r="Q34" s="195">
        <f t="shared" si="31"/>
        <v>0.14310268894815392</v>
      </c>
    </row>
    <row r="35" spans="1:17" s="187" customFormat="1" ht="18" customHeight="1">
      <c r="A35" s="201" t="s">
        <v>232</v>
      </c>
      <c r="B35" s="200">
        <v>33.327999999999996</v>
      </c>
      <c r="C35" s="196">
        <v>6.4879999999999995</v>
      </c>
      <c r="D35" s="196">
        <f t="shared" si="24"/>
        <v>39.815999999999995</v>
      </c>
      <c r="E35" s="199">
        <f t="shared" si="25"/>
        <v>0.0026986069600554523</v>
      </c>
      <c r="F35" s="197">
        <v>26.146</v>
      </c>
      <c r="G35" s="196">
        <v>4.230999999999999</v>
      </c>
      <c r="H35" s="196">
        <f t="shared" si="26"/>
        <v>30.377</v>
      </c>
      <c r="I35" s="198">
        <f t="shared" si="27"/>
        <v>0.31072851170293303</v>
      </c>
      <c r="J35" s="197">
        <v>173.42700000000002</v>
      </c>
      <c r="K35" s="196">
        <v>44.36100000000001</v>
      </c>
      <c r="L35" s="196">
        <f t="shared" si="28"/>
        <v>217.78800000000004</v>
      </c>
      <c r="M35" s="198">
        <f t="shared" si="29"/>
        <v>0.0033867622704780343</v>
      </c>
      <c r="N35" s="197">
        <v>154.96699999999998</v>
      </c>
      <c r="O35" s="196">
        <v>28.80599999999999</v>
      </c>
      <c r="P35" s="196">
        <f t="shared" si="30"/>
        <v>183.77299999999997</v>
      </c>
      <c r="Q35" s="195">
        <f t="shared" si="31"/>
        <v>0.18509247822041375</v>
      </c>
    </row>
    <row r="36" spans="1:17" s="187" customFormat="1" ht="18" customHeight="1">
      <c r="A36" s="201" t="s">
        <v>253</v>
      </c>
      <c r="B36" s="200">
        <v>18.061</v>
      </c>
      <c r="C36" s="196">
        <v>17.333</v>
      </c>
      <c r="D36" s="196">
        <f t="shared" si="24"/>
        <v>35.394</v>
      </c>
      <c r="E36" s="199">
        <f t="shared" si="25"/>
        <v>0.0023988972961674375</v>
      </c>
      <c r="F36" s="197"/>
      <c r="G36" s="196">
        <v>33.805</v>
      </c>
      <c r="H36" s="196">
        <f t="shared" si="26"/>
        <v>33.805</v>
      </c>
      <c r="I36" s="198">
        <f t="shared" si="27"/>
        <v>0.04700488093477295</v>
      </c>
      <c r="J36" s="197">
        <v>99.72200000000001</v>
      </c>
      <c r="K36" s="196">
        <v>144.06399999999996</v>
      </c>
      <c r="L36" s="196">
        <f t="shared" si="28"/>
        <v>243.78599999999997</v>
      </c>
      <c r="M36" s="198">
        <f t="shared" si="29"/>
        <v>0.0037910501353185565</v>
      </c>
      <c r="N36" s="197"/>
      <c r="O36" s="196">
        <v>349.814</v>
      </c>
      <c r="P36" s="196">
        <f t="shared" si="30"/>
        <v>349.814</v>
      </c>
      <c r="Q36" s="195">
        <f t="shared" si="31"/>
        <v>-0.3030982179100895</v>
      </c>
    </row>
    <row r="37" spans="1:17" s="187" customFormat="1" ht="18" customHeight="1">
      <c r="A37" s="201" t="s">
        <v>258</v>
      </c>
      <c r="B37" s="200">
        <v>31.303</v>
      </c>
      <c r="C37" s="196">
        <v>1.9000000000000001</v>
      </c>
      <c r="D37" s="196">
        <f t="shared" si="24"/>
        <v>33.203</v>
      </c>
      <c r="E37" s="199">
        <f t="shared" si="25"/>
        <v>0.0022503980031826705</v>
      </c>
      <c r="F37" s="197">
        <v>25.612</v>
      </c>
      <c r="G37" s="196">
        <v>0.432</v>
      </c>
      <c r="H37" s="196">
        <f t="shared" si="26"/>
        <v>26.043999999999997</v>
      </c>
      <c r="I37" s="198">
        <f t="shared" si="27"/>
        <v>0.2748809706650286</v>
      </c>
      <c r="J37" s="197">
        <v>121.533</v>
      </c>
      <c r="K37" s="196">
        <v>3.8080000000000007</v>
      </c>
      <c r="L37" s="196">
        <f t="shared" si="28"/>
        <v>125.34100000000001</v>
      </c>
      <c r="M37" s="198">
        <f t="shared" si="29"/>
        <v>0.0019491439828823777</v>
      </c>
      <c r="N37" s="197">
        <v>123.52699999999999</v>
      </c>
      <c r="O37" s="196">
        <v>2.3160000000000003</v>
      </c>
      <c r="P37" s="196">
        <f t="shared" si="30"/>
        <v>125.84299999999999</v>
      </c>
      <c r="Q37" s="195">
        <f t="shared" si="31"/>
        <v>-0.003989097526282626</v>
      </c>
    </row>
    <row r="38" spans="1:17" s="187" customFormat="1" ht="18" customHeight="1">
      <c r="A38" s="201" t="s">
        <v>254</v>
      </c>
      <c r="B38" s="200">
        <v>30.182000000000002</v>
      </c>
      <c r="C38" s="196">
        <v>0</v>
      </c>
      <c r="D38" s="196">
        <f t="shared" si="24"/>
        <v>30.182000000000002</v>
      </c>
      <c r="E38" s="199">
        <f t="shared" si="25"/>
        <v>0.002045643843389433</v>
      </c>
      <c r="F38" s="197">
        <v>42.571</v>
      </c>
      <c r="G38" s="196"/>
      <c r="H38" s="196">
        <f t="shared" si="26"/>
        <v>42.571</v>
      </c>
      <c r="I38" s="198">
        <f t="shared" si="27"/>
        <v>-0.29101970825209644</v>
      </c>
      <c r="J38" s="197">
        <v>187.93599999999998</v>
      </c>
      <c r="K38" s="196">
        <v>2.0220000000000002</v>
      </c>
      <c r="L38" s="196">
        <f t="shared" si="28"/>
        <v>189.95799999999997</v>
      </c>
      <c r="M38" s="198">
        <f t="shared" si="29"/>
        <v>0.0029539854692428704</v>
      </c>
      <c r="N38" s="197">
        <v>231.24699999999996</v>
      </c>
      <c r="O38" s="196">
        <v>0.22</v>
      </c>
      <c r="P38" s="196">
        <f t="shared" si="30"/>
        <v>231.46699999999996</v>
      </c>
      <c r="Q38" s="195">
        <f t="shared" si="31"/>
        <v>-0.1793300988909866</v>
      </c>
    </row>
    <row r="39" spans="1:17" s="187" customFormat="1" ht="18" customHeight="1">
      <c r="A39" s="201" t="s">
        <v>260</v>
      </c>
      <c r="B39" s="200">
        <v>14.205</v>
      </c>
      <c r="C39" s="196">
        <v>14.077</v>
      </c>
      <c r="D39" s="196">
        <f t="shared" si="24"/>
        <v>28.282</v>
      </c>
      <c r="E39" s="199">
        <f t="shared" si="25"/>
        <v>0.0019168676422616111</v>
      </c>
      <c r="F39" s="197">
        <v>0.086</v>
      </c>
      <c r="G39" s="196">
        <v>20.508</v>
      </c>
      <c r="H39" s="196">
        <f t="shared" si="26"/>
        <v>20.593999999999998</v>
      </c>
      <c r="I39" s="198">
        <f t="shared" si="27"/>
        <v>0.37331261532485205</v>
      </c>
      <c r="J39" s="197">
        <v>44.964</v>
      </c>
      <c r="K39" s="196">
        <v>91.08699999999999</v>
      </c>
      <c r="L39" s="196">
        <f t="shared" si="28"/>
        <v>136.051</v>
      </c>
      <c r="M39" s="198">
        <f t="shared" si="29"/>
        <v>0.002115692295538813</v>
      </c>
      <c r="N39" s="197">
        <v>0.535</v>
      </c>
      <c r="O39" s="196">
        <v>86.933</v>
      </c>
      <c r="P39" s="196">
        <f t="shared" si="30"/>
        <v>87.468</v>
      </c>
      <c r="Q39" s="195">
        <f t="shared" si="31"/>
        <v>0.5554374171125438</v>
      </c>
    </row>
    <row r="40" spans="1:17" s="187" customFormat="1" ht="18" customHeight="1">
      <c r="A40" s="201" t="s">
        <v>242</v>
      </c>
      <c r="B40" s="200">
        <v>27.729</v>
      </c>
      <c r="C40" s="196">
        <v>0.5</v>
      </c>
      <c r="D40" s="196">
        <f t="shared" si="24"/>
        <v>28.229</v>
      </c>
      <c r="E40" s="199">
        <f t="shared" si="25"/>
        <v>0.0019132754640196245</v>
      </c>
      <c r="F40" s="197">
        <v>14.553999999999998</v>
      </c>
      <c r="G40" s="196">
        <v>0.8500000000000001</v>
      </c>
      <c r="H40" s="196">
        <f t="shared" si="26"/>
        <v>15.403999999999998</v>
      </c>
      <c r="I40" s="198">
        <f t="shared" si="27"/>
        <v>0.8325759542975852</v>
      </c>
      <c r="J40" s="197">
        <v>100.10900000000001</v>
      </c>
      <c r="K40" s="196">
        <v>7.134</v>
      </c>
      <c r="L40" s="196">
        <f t="shared" si="28"/>
        <v>107.24300000000001</v>
      </c>
      <c r="M40" s="198">
        <f t="shared" si="29"/>
        <v>0.0016677068808790007</v>
      </c>
      <c r="N40" s="197">
        <v>80.47200000000001</v>
      </c>
      <c r="O40" s="196">
        <v>4.879999999999999</v>
      </c>
      <c r="P40" s="196">
        <f t="shared" si="30"/>
        <v>85.352</v>
      </c>
      <c r="Q40" s="195">
        <f t="shared" si="31"/>
        <v>0.2564790514574937</v>
      </c>
    </row>
    <row r="41" spans="1:17" s="187" customFormat="1" ht="18" customHeight="1">
      <c r="A41" s="201" t="s">
        <v>248</v>
      </c>
      <c r="B41" s="200">
        <v>27.950000000000003</v>
      </c>
      <c r="C41" s="196">
        <v>0</v>
      </c>
      <c r="D41" s="196">
        <f t="shared" si="24"/>
        <v>27.950000000000003</v>
      </c>
      <c r="E41" s="199">
        <f t="shared" si="25"/>
        <v>0.0018943656955382237</v>
      </c>
      <c r="F41" s="197">
        <v>4.604</v>
      </c>
      <c r="G41" s="196"/>
      <c r="H41" s="196">
        <f t="shared" si="26"/>
        <v>4.604</v>
      </c>
      <c r="I41" s="198">
        <f t="shared" si="27"/>
        <v>5.070807993049523</v>
      </c>
      <c r="J41" s="197">
        <v>67.18999999999998</v>
      </c>
      <c r="K41" s="196"/>
      <c r="L41" s="196">
        <f t="shared" si="28"/>
        <v>67.18999999999998</v>
      </c>
      <c r="M41" s="198">
        <f t="shared" si="29"/>
        <v>0.0010448535132946675</v>
      </c>
      <c r="N41" s="197">
        <v>37.661</v>
      </c>
      <c r="O41" s="196">
        <v>5.1370000000000005</v>
      </c>
      <c r="P41" s="196">
        <f t="shared" si="30"/>
        <v>42.798</v>
      </c>
      <c r="Q41" s="195">
        <f t="shared" si="31"/>
        <v>0.5699331744474037</v>
      </c>
    </row>
    <row r="42" spans="1:17" s="187" customFormat="1" ht="18" customHeight="1">
      <c r="A42" s="201" t="s">
        <v>245</v>
      </c>
      <c r="B42" s="200">
        <v>19.455</v>
      </c>
      <c r="C42" s="196">
        <v>5.77</v>
      </c>
      <c r="D42" s="196">
        <f aca="true" t="shared" si="32" ref="D42:D49">C42+B42</f>
        <v>25.224999999999998</v>
      </c>
      <c r="E42" s="199">
        <f aca="true" t="shared" si="33" ref="E42:E49">D42/$D$8</f>
        <v>0.0017096735123417416</v>
      </c>
      <c r="F42" s="197">
        <v>18.106</v>
      </c>
      <c r="G42" s="196">
        <v>17.25</v>
      </c>
      <c r="H42" s="196">
        <f aca="true" t="shared" si="34" ref="H42:H49">G42+F42</f>
        <v>35.356</v>
      </c>
      <c r="I42" s="198">
        <f aca="true" t="shared" si="35" ref="I42:I49">(D42/H42-1)</f>
        <v>-0.2865425953162123</v>
      </c>
      <c r="J42" s="197">
        <v>86.017</v>
      </c>
      <c r="K42" s="196">
        <v>15.106</v>
      </c>
      <c r="L42" s="196">
        <f aca="true" t="shared" si="36" ref="L42:L49">K42+J42</f>
        <v>101.12299999999999</v>
      </c>
      <c r="M42" s="198">
        <f aca="true" t="shared" si="37" ref="M42:M49">(L42/$L$8)</f>
        <v>0.0015725364165038946</v>
      </c>
      <c r="N42" s="197">
        <v>90.83</v>
      </c>
      <c r="O42" s="196">
        <v>64.525</v>
      </c>
      <c r="P42" s="196">
        <f aca="true" t="shared" si="38" ref="P42:P49">O42+N42</f>
        <v>155.35500000000002</v>
      </c>
      <c r="Q42" s="195">
        <f aca="true" t="shared" si="39" ref="Q42:Q49">(L42/P42-1)</f>
        <v>-0.3490843551865085</v>
      </c>
    </row>
    <row r="43" spans="1:17" s="187" customFormat="1" ht="18" customHeight="1">
      <c r="A43" s="201" t="s">
        <v>255</v>
      </c>
      <c r="B43" s="200">
        <v>18.534</v>
      </c>
      <c r="C43" s="196">
        <v>4.041</v>
      </c>
      <c r="D43" s="196">
        <f t="shared" si="32"/>
        <v>22.575</v>
      </c>
      <c r="E43" s="199">
        <f t="shared" si="33"/>
        <v>0.0015300646002424111</v>
      </c>
      <c r="F43" s="197">
        <v>4.745</v>
      </c>
      <c r="G43" s="196">
        <v>15.599</v>
      </c>
      <c r="H43" s="196">
        <f t="shared" si="34"/>
        <v>20.344</v>
      </c>
      <c r="I43" s="198">
        <f t="shared" si="35"/>
        <v>0.10966378293354295</v>
      </c>
      <c r="J43" s="197">
        <v>44.679</v>
      </c>
      <c r="K43" s="196">
        <v>28.927000000000007</v>
      </c>
      <c r="L43" s="196">
        <f t="shared" si="36"/>
        <v>73.60600000000001</v>
      </c>
      <c r="M43" s="198">
        <f t="shared" si="37"/>
        <v>0.0011446269935937985</v>
      </c>
      <c r="N43" s="197">
        <v>25.272999999999996</v>
      </c>
      <c r="O43" s="196">
        <v>50.31100000000001</v>
      </c>
      <c r="P43" s="196">
        <f t="shared" si="38"/>
        <v>75.584</v>
      </c>
      <c r="Q43" s="195">
        <f t="shared" si="39"/>
        <v>-0.02616955969517354</v>
      </c>
    </row>
    <row r="44" spans="1:17" s="187" customFormat="1" ht="18" customHeight="1">
      <c r="A44" s="201" t="s">
        <v>228</v>
      </c>
      <c r="B44" s="200">
        <v>22.128999999999998</v>
      </c>
      <c r="C44" s="196">
        <v>0</v>
      </c>
      <c r="D44" s="196">
        <f t="shared" si="32"/>
        <v>22.128999999999998</v>
      </c>
      <c r="E44" s="199">
        <f t="shared" si="33"/>
        <v>0.001499836081451354</v>
      </c>
      <c r="F44" s="197">
        <v>13.206999999999999</v>
      </c>
      <c r="G44" s="196"/>
      <c r="H44" s="196">
        <f t="shared" si="34"/>
        <v>13.206999999999999</v>
      </c>
      <c r="I44" s="198">
        <f t="shared" si="35"/>
        <v>0.6755508442492617</v>
      </c>
      <c r="J44" s="197">
        <v>126.64</v>
      </c>
      <c r="K44" s="196">
        <v>0.8599999999999999</v>
      </c>
      <c r="L44" s="196">
        <f t="shared" si="36"/>
        <v>127.5</v>
      </c>
      <c r="M44" s="198">
        <f t="shared" si="37"/>
        <v>0.0019827180078147064</v>
      </c>
      <c r="N44" s="197">
        <v>66.442</v>
      </c>
      <c r="O44" s="196"/>
      <c r="P44" s="196">
        <f t="shared" si="38"/>
        <v>66.442</v>
      </c>
      <c r="Q44" s="195">
        <f t="shared" si="39"/>
        <v>0.918966918515397</v>
      </c>
    </row>
    <row r="45" spans="1:17" s="187" customFormat="1" ht="18" customHeight="1">
      <c r="A45" s="201" t="s">
        <v>251</v>
      </c>
      <c r="B45" s="200">
        <v>19.939</v>
      </c>
      <c r="C45" s="196">
        <v>0.4</v>
      </c>
      <c r="D45" s="196">
        <f t="shared" si="32"/>
        <v>20.339</v>
      </c>
      <c r="E45" s="199">
        <f t="shared" si="33"/>
        <v>0.0013785153445993533</v>
      </c>
      <c r="F45" s="197">
        <v>11.535</v>
      </c>
      <c r="G45" s="196">
        <v>0.5</v>
      </c>
      <c r="H45" s="196">
        <f t="shared" si="34"/>
        <v>12.035</v>
      </c>
      <c r="I45" s="198">
        <f t="shared" si="35"/>
        <v>0.6899875363523056</v>
      </c>
      <c r="J45" s="197">
        <v>83.38999999999999</v>
      </c>
      <c r="K45" s="196">
        <v>5.42</v>
      </c>
      <c r="L45" s="196">
        <f t="shared" si="36"/>
        <v>88.80999999999999</v>
      </c>
      <c r="M45" s="198">
        <f t="shared" si="37"/>
        <v>0.0013810602845021494</v>
      </c>
      <c r="N45" s="197">
        <v>56.045</v>
      </c>
      <c r="O45" s="196">
        <v>0.5</v>
      </c>
      <c r="P45" s="196">
        <f t="shared" si="38"/>
        <v>56.545</v>
      </c>
      <c r="Q45" s="195">
        <f t="shared" si="39"/>
        <v>0.5706074807675301</v>
      </c>
    </row>
    <row r="46" spans="1:17" s="187" customFormat="1" ht="18" customHeight="1">
      <c r="A46" s="201" t="s">
        <v>233</v>
      </c>
      <c r="B46" s="200">
        <v>15.678</v>
      </c>
      <c r="C46" s="196">
        <v>2.237</v>
      </c>
      <c r="D46" s="196">
        <f t="shared" si="32"/>
        <v>17.915</v>
      </c>
      <c r="E46" s="199">
        <f t="shared" si="33"/>
        <v>0.0012142240227394371</v>
      </c>
      <c r="F46" s="197">
        <v>20.43</v>
      </c>
      <c r="G46" s="196">
        <v>3</v>
      </c>
      <c r="H46" s="196">
        <f t="shared" si="34"/>
        <v>23.43</v>
      </c>
      <c r="I46" s="198">
        <f t="shared" si="35"/>
        <v>-0.23538198890311568</v>
      </c>
      <c r="J46" s="197">
        <v>91.182</v>
      </c>
      <c r="K46" s="196">
        <v>10.705</v>
      </c>
      <c r="L46" s="196">
        <f t="shared" si="36"/>
        <v>101.887</v>
      </c>
      <c r="M46" s="198">
        <f t="shared" si="37"/>
        <v>0.0015844171738213098</v>
      </c>
      <c r="N46" s="197">
        <v>83.78699999999999</v>
      </c>
      <c r="O46" s="196">
        <v>11.053999999999998</v>
      </c>
      <c r="P46" s="196">
        <f t="shared" si="38"/>
        <v>94.841</v>
      </c>
      <c r="Q46" s="195">
        <f t="shared" si="39"/>
        <v>0.07429276367815607</v>
      </c>
    </row>
    <row r="47" spans="1:17" s="187" customFormat="1" ht="18" customHeight="1">
      <c r="A47" s="201" t="s">
        <v>240</v>
      </c>
      <c r="B47" s="200">
        <v>15.305</v>
      </c>
      <c r="C47" s="196">
        <v>0</v>
      </c>
      <c r="D47" s="196">
        <f t="shared" si="32"/>
        <v>15.305</v>
      </c>
      <c r="E47" s="199">
        <f t="shared" si="33"/>
        <v>0.001037326188558587</v>
      </c>
      <c r="F47" s="197">
        <v>19.144</v>
      </c>
      <c r="G47" s="196"/>
      <c r="H47" s="196">
        <f t="shared" si="34"/>
        <v>19.144</v>
      </c>
      <c r="I47" s="198">
        <f t="shared" si="35"/>
        <v>-0.2005328040117007</v>
      </c>
      <c r="J47" s="197">
        <v>61.332</v>
      </c>
      <c r="K47" s="196"/>
      <c r="L47" s="196">
        <f t="shared" si="36"/>
        <v>61.332</v>
      </c>
      <c r="M47" s="198">
        <f t="shared" si="37"/>
        <v>0.0009537573400415026</v>
      </c>
      <c r="N47" s="197">
        <v>97.06999999999998</v>
      </c>
      <c r="O47" s="196">
        <v>0.345</v>
      </c>
      <c r="P47" s="196">
        <f t="shared" si="38"/>
        <v>97.41499999999998</v>
      </c>
      <c r="Q47" s="195">
        <f t="shared" si="39"/>
        <v>-0.37040496843401927</v>
      </c>
    </row>
    <row r="48" spans="1:17" s="187" customFormat="1" ht="18" customHeight="1">
      <c r="A48" s="466" t="s">
        <v>238</v>
      </c>
      <c r="B48" s="467">
        <v>15.065</v>
      </c>
      <c r="C48" s="468">
        <v>0</v>
      </c>
      <c r="D48" s="468">
        <f t="shared" si="32"/>
        <v>15.065</v>
      </c>
      <c r="E48" s="469">
        <f t="shared" si="33"/>
        <v>0.0010210597210477043</v>
      </c>
      <c r="F48" s="470">
        <v>1.02</v>
      </c>
      <c r="G48" s="468"/>
      <c r="H48" s="468">
        <f t="shared" si="34"/>
        <v>1.02</v>
      </c>
      <c r="I48" s="471">
        <f t="shared" si="35"/>
        <v>13.769607843137255</v>
      </c>
      <c r="J48" s="470">
        <v>68.5</v>
      </c>
      <c r="K48" s="468"/>
      <c r="L48" s="468">
        <f t="shared" si="36"/>
        <v>68.5</v>
      </c>
      <c r="M48" s="471">
        <f t="shared" si="37"/>
        <v>0.0010652249689043717</v>
      </c>
      <c r="N48" s="470">
        <v>2.697</v>
      </c>
      <c r="O48" s="468"/>
      <c r="P48" s="468">
        <f t="shared" si="38"/>
        <v>2.697</v>
      </c>
      <c r="Q48" s="472">
        <f t="shared" si="39"/>
        <v>24.398591027067113</v>
      </c>
    </row>
    <row r="49" spans="1:17" s="187" customFormat="1" ht="18" customHeight="1">
      <c r="A49" s="201" t="s">
        <v>247</v>
      </c>
      <c r="B49" s="200">
        <v>6.622999999999999</v>
      </c>
      <c r="C49" s="196">
        <v>0</v>
      </c>
      <c r="D49" s="196">
        <f t="shared" si="32"/>
        <v>6.622999999999999</v>
      </c>
      <c r="E49" s="199">
        <f t="shared" si="33"/>
        <v>0.00044888672635240255</v>
      </c>
      <c r="F49" s="197">
        <v>19.18</v>
      </c>
      <c r="G49" s="196"/>
      <c r="H49" s="196">
        <f t="shared" si="34"/>
        <v>19.18</v>
      </c>
      <c r="I49" s="198">
        <f t="shared" si="35"/>
        <v>-0.6546923879040667</v>
      </c>
      <c r="J49" s="197">
        <v>53.846</v>
      </c>
      <c r="K49" s="196">
        <v>0.015</v>
      </c>
      <c r="L49" s="196">
        <f t="shared" si="36"/>
        <v>53.861</v>
      </c>
      <c r="M49" s="198">
        <f t="shared" si="37"/>
        <v>0.0008375778401482972</v>
      </c>
      <c r="N49" s="197">
        <v>69.79499999999999</v>
      </c>
      <c r="O49" s="196">
        <v>3.652</v>
      </c>
      <c r="P49" s="196">
        <f t="shared" si="38"/>
        <v>73.44699999999999</v>
      </c>
      <c r="Q49" s="195">
        <f t="shared" si="39"/>
        <v>-0.2666684820346644</v>
      </c>
    </row>
    <row r="50" spans="1:17" s="187" customFormat="1" ht="18" customHeight="1">
      <c r="A50" s="201" t="s">
        <v>234</v>
      </c>
      <c r="B50" s="200">
        <v>5.769</v>
      </c>
      <c r="C50" s="196">
        <v>0</v>
      </c>
      <c r="D50" s="196">
        <f>C50+B50</f>
        <v>5.769</v>
      </c>
      <c r="E50" s="199">
        <f>D50/$D$8</f>
        <v>0.00039100521279284475</v>
      </c>
      <c r="F50" s="197">
        <v>6.8149999999999995</v>
      </c>
      <c r="G50" s="196"/>
      <c r="H50" s="196">
        <f>G50+F50</f>
        <v>6.8149999999999995</v>
      </c>
      <c r="I50" s="198">
        <f>(D50/H50-1)</f>
        <v>-0.1534849596478356</v>
      </c>
      <c r="J50" s="197">
        <v>43.269999999999996</v>
      </c>
      <c r="K50" s="196">
        <v>0.068</v>
      </c>
      <c r="L50" s="196">
        <f>K50+J50</f>
        <v>43.337999999999994</v>
      </c>
      <c r="M50" s="198">
        <f>(L50/$L$8)</f>
        <v>0.0006739375139033234</v>
      </c>
      <c r="N50" s="197">
        <v>31.360000000000007</v>
      </c>
      <c r="O50" s="196"/>
      <c r="P50" s="196">
        <f>O50+N50</f>
        <v>31.360000000000007</v>
      </c>
      <c r="Q50" s="195">
        <f>(L50/P50-1)</f>
        <v>0.3819515306122445</v>
      </c>
    </row>
    <row r="51" spans="1:17" s="187" customFormat="1" ht="18" customHeight="1" thickBot="1">
      <c r="A51" s="486" t="s">
        <v>262</v>
      </c>
      <c r="B51" s="487">
        <v>1405.8779999999986</v>
      </c>
      <c r="C51" s="488">
        <v>961.3849999999996</v>
      </c>
      <c r="D51" s="488">
        <f>C51+B51</f>
        <v>2367.262999999998</v>
      </c>
      <c r="E51" s="489">
        <f>D51/$D$8</f>
        <v>0.16044586116339526</v>
      </c>
      <c r="F51" s="490">
        <v>1269.7760000000003</v>
      </c>
      <c r="G51" s="488">
        <v>1029.6730000000005</v>
      </c>
      <c r="H51" s="488">
        <f>G51+F51</f>
        <v>2299.4490000000005</v>
      </c>
      <c r="I51" s="491">
        <f>(D51/H51-1)</f>
        <v>0.029491412942838746</v>
      </c>
      <c r="J51" s="490">
        <v>6656.179000000026</v>
      </c>
      <c r="K51" s="488">
        <v>3710.155000000009</v>
      </c>
      <c r="L51" s="488">
        <f>K51+J51</f>
        <v>10366.334000000035</v>
      </c>
      <c r="M51" s="491">
        <f>(L51/$L$8)</f>
        <v>0.16120405566134846</v>
      </c>
      <c r="N51" s="490">
        <v>6194.65800000001</v>
      </c>
      <c r="O51" s="488">
        <v>3975.8940000000057</v>
      </c>
      <c r="P51" s="488">
        <f>O51+N51</f>
        <v>10170.552000000016</v>
      </c>
      <c r="Q51" s="492">
        <f>(L51/P51-1)</f>
        <v>0.019249889288213584</v>
      </c>
    </row>
    <row r="52" ht="15" thickTop="1">
      <c r="A52" s="121" t="s">
        <v>143</v>
      </c>
    </row>
    <row r="53" ht="13.5" customHeight="1">
      <c r="A53" s="121" t="s">
        <v>53</v>
      </c>
    </row>
  </sheetData>
  <sheetProtection/>
  <mergeCells count="14">
    <mergeCell ref="B6:D6"/>
    <mergeCell ref="E6:E7"/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</mergeCells>
  <conditionalFormatting sqref="Q52:Q65536 I52:I65536 I3 Q3">
    <cfRule type="cellIs" priority="4" dxfId="93" operator="lessThan" stopIfTrue="1">
      <formula>0</formula>
    </cfRule>
  </conditionalFormatting>
  <conditionalFormatting sqref="I8:I51 Q8:Q51">
    <cfRule type="cellIs" priority="5" dxfId="93" operator="lessThan">
      <formula>0</formula>
    </cfRule>
    <cfRule type="cellIs" priority="6" dxfId="95" operator="greaterThanOrEqual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83"/>
  <sheetViews>
    <sheetView showGridLines="0" zoomScale="80" zoomScaleNormal="80" zoomScalePageLayoutView="0" workbookViewId="0" topLeftCell="A1">
      <selection activeCell="T81" sqref="T81:W81"/>
    </sheetView>
  </sheetViews>
  <sheetFormatPr defaultColWidth="8.00390625" defaultRowHeight="15"/>
  <cols>
    <col min="1" max="1" width="20.28125" style="128" customWidth="1"/>
    <col min="2" max="2" width="9.00390625" style="128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28125" style="128" customWidth="1"/>
    <col min="7" max="8" width="9.28125" style="128" bestFit="1" customWidth="1"/>
    <col min="9" max="9" width="10.7109375" style="128" bestFit="1" customWidth="1"/>
    <col min="10" max="10" width="8.7109375" style="128" customWidth="1"/>
    <col min="11" max="11" width="9.7109375" style="128" bestFit="1" customWidth="1"/>
    <col min="12" max="12" width="9.28125" style="128" bestFit="1" customWidth="1"/>
    <col min="13" max="13" width="10.28125" style="128" bestFit="1" customWidth="1"/>
    <col min="14" max="15" width="11.140625" style="128" bestFit="1" customWidth="1"/>
    <col min="16" max="16" width="8.7109375" style="128" customWidth="1"/>
    <col min="17" max="17" width="10.28125" style="128" customWidth="1"/>
    <col min="18" max="18" width="11.140625" style="128" bestFit="1" customWidth="1"/>
    <col min="19" max="19" width="9.28125" style="128" bestFit="1" customWidth="1"/>
    <col min="20" max="21" width="11.140625" style="128" bestFit="1" customWidth="1"/>
    <col min="22" max="22" width="8.28125" style="128" customWidth="1"/>
    <col min="23" max="23" width="10.28125" style="128" customWidth="1"/>
    <col min="24" max="24" width="11.14062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4" t="s">
        <v>28</v>
      </c>
      <c r="Y1" s="575"/>
    </row>
    <row r="2" ht="5.25" customHeight="1" thickBot="1"/>
    <row r="3" spans="1:25" ht="24" customHeight="1" thickTop="1">
      <c r="A3" s="635" t="s">
        <v>63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7"/>
    </row>
    <row r="4" spans="1:25" ht="16.5" customHeight="1" thickBot="1">
      <c r="A4" s="650" t="s">
        <v>45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2"/>
    </row>
    <row r="5" spans="1:25" s="270" customFormat="1" ht="15.75" customHeight="1" thickBot="1" thickTop="1">
      <c r="A5" s="638" t="s">
        <v>62</v>
      </c>
      <c r="B5" s="656" t="s">
        <v>36</v>
      </c>
      <c r="C5" s="657"/>
      <c r="D5" s="657"/>
      <c r="E5" s="657"/>
      <c r="F5" s="657"/>
      <c r="G5" s="657"/>
      <c r="H5" s="657"/>
      <c r="I5" s="657"/>
      <c r="J5" s="658"/>
      <c r="K5" s="658"/>
      <c r="L5" s="658"/>
      <c r="M5" s="659"/>
      <c r="N5" s="656" t="s">
        <v>35</v>
      </c>
      <c r="O5" s="657"/>
      <c r="P5" s="657"/>
      <c r="Q5" s="657"/>
      <c r="R5" s="657"/>
      <c r="S5" s="657"/>
      <c r="T5" s="657"/>
      <c r="U5" s="657"/>
      <c r="V5" s="657"/>
      <c r="W5" s="657"/>
      <c r="X5" s="657"/>
      <c r="Y5" s="660"/>
    </row>
    <row r="6" spans="1:25" s="168" customFormat="1" ht="26.25" customHeight="1">
      <c r="A6" s="639"/>
      <c r="B6" s="645" t="s">
        <v>153</v>
      </c>
      <c r="C6" s="646"/>
      <c r="D6" s="646"/>
      <c r="E6" s="646"/>
      <c r="F6" s="646"/>
      <c r="G6" s="642" t="s">
        <v>34</v>
      </c>
      <c r="H6" s="645" t="s">
        <v>154</v>
      </c>
      <c r="I6" s="646"/>
      <c r="J6" s="646"/>
      <c r="K6" s="646"/>
      <c r="L6" s="646"/>
      <c r="M6" s="653" t="s">
        <v>33</v>
      </c>
      <c r="N6" s="645" t="s">
        <v>155</v>
      </c>
      <c r="O6" s="646"/>
      <c r="P6" s="646"/>
      <c r="Q6" s="646"/>
      <c r="R6" s="646"/>
      <c r="S6" s="642" t="s">
        <v>34</v>
      </c>
      <c r="T6" s="645" t="s">
        <v>156</v>
      </c>
      <c r="U6" s="646"/>
      <c r="V6" s="646"/>
      <c r="W6" s="646"/>
      <c r="X6" s="646"/>
      <c r="Y6" s="647" t="s">
        <v>33</v>
      </c>
    </row>
    <row r="7" spans="1:25" s="168" customFormat="1" ht="26.25" customHeight="1">
      <c r="A7" s="640"/>
      <c r="B7" s="630" t="s">
        <v>22</v>
      </c>
      <c r="C7" s="631"/>
      <c r="D7" s="632" t="s">
        <v>21</v>
      </c>
      <c r="E7" s="631"/>
      <c r="F7" s="633" t="s">
        <v>17</v>
      </c>
      <c r="G7" s="643"/>
      <c r="H7" s="630" t="s">
        <v>22</v>
      </c>
      <c r="I7" s="631"/>
      <c r="J7" s="632" t="s">
        <v>21</v>
      </c>
      <c r="K7" s="631"/>
      <c r="L7" s="633" t="s">
        <v>17</v>
      </c>
      <c r="M7" s="654"/>
      <c r="N7" s="630" t="s">
        <v>22</v>
      </c>
      <c r="O7" s="631"/>
      <c r="P7" s="632" t="s">
        <v>21</v>
      </c>
      <c r="Q7" s="631"/>
      <c r="R7" s="633" t="s">
        <v>17</v>
      </c>
      <c r="S7" s="643"/>
      <c r="T7" s="630" t="s">
        <v>22</v>
      </c>
      <c r="U7" s="631"/>
      <c r="V7" s="632" t="s">
        <v>21</v>
      </c>
      <c r="W7" s="631"/>
      <c r="X7" s="633" t="s">
        <v>17</v>
      </c>
      <c r="Y7" s="648"/>
    </row>
    <row r="8" spans="1:25" s="266" customFormat="1" ht="21" customHeight="1" thickBot="1">
      <c r="A8" s="641"/>
      <c r="B8" s="269" t="s">
        <v>19</v>
      </c>
      <c r="C8" s="267" t="s">
        <v>18</v>
      </c>
      <c r="D8" s="268" t="s">
        <v>19</v>
      </c>
      <c r="E8" s="267" t="s">
        <v>18</v>
      </c>
      <c r="F8" s="634"/>
      <c r="G8" s="644"/>
      <c r="H8" s="269" t="s">
        <v>19</v>
      </c>
      <c r="I8" s="267" t="s">
        <v>18</v>
      </c>
      <c r="J8" s="268" t="s">
        <v>19</v>
      </c>
      <c r="K8" s="267" t="s">
        <v>18</v>
      </c>
      <c r="L8" s="634"/>
      <c r="M8" s="655"/>
      <c r="N8" s="269" t="s">
        <v>19</v>
      </c>
      <c r="O8" s="267" t="s">
        <v>18</v>
      </c>
      <c r="P8" s="268" t="s">
        <v>19</v>
      </c>
      <c r="Q8" s="267" t="s">
        <v>18</v>
      </c>
      <c r="R8" s="634"/>
      <c r="S8" s="644"/>
      <c r="T8" s="269" t="s">
        <v>19</v>
      </c>
      <c r="U8" s="267" t="s">
        <v>18</v>
      </c>
      <c r="V8" s="268" t="s">
        <v>19</v>
      </c>
      <c r="W8" s="267" t="s">
        <v>18</v>
      </c>
      <c r="X8" s="634"/>
      <c r="Y8" s="649"/>
    </row>
    <row r="9" spans="1:25" s="259" customFormat="1" ht="18" customHeight="1" thickBot="1" thickTop="1">
      <c r="A9" s="265" t="s">
        <v>24</v>
      </c>
      <c r="B9" s="263">
        <f>B10+B32+B48+B60+B73+B81</f>
        <v>373938</v>
      </c>
      <c r="C9" s="262">
        <f>C10+C32+C48+C60+C73+C81</f>
        <v>362149</v>
      </c>
      <c r="D9" s="261">
        <f>D10+D32+D48+D60+D73+D81</f>
        <v>2376</v>
      </c>
      <c r="E9" s="262">
        <f>E10+E32+E48+E60+E73+E81</f>
        <v>2507</v>
      </c>
      <c r="F9" s="261">
        <f aca="true" t="shared" si="0" ref="F9:F46">SUM(B9:E9)</f>
        <v>740970</v>
      </c>
      <c r="G9" s="264">
        <f aca="true" t="shared" si="1" ref="G9:G46">F9/$F$9</f>
        <v>1</v>
      </c>
      <c r="H9" s="263">
        <f>H10+H32+H48+H60+H73+H81</f>
        <v>335245</v>
      </c>
      <c r="I9" s="262">
        <f>I10+I32+I48+I60+I73+I81</f>
        <v>322191</v>
      </c>
      <c r="J9" s="261">
        <f>J10+J32+J48+J60+J73+J81</f>
        <v>3857</v>
      </c>
      <c r="K9" s="262">
        <f>K10+K32+K48+K60+K73+K81</f>
        <v>3939</v>
      </c>
      <c r="L9" s="261">
        <f aca="true" t="shared" si="2" ref="L9:L46">SUM(H9:K9)</f>
        <v>665232</v>
      </c>
      <c r="M9" s="485">
        <f aca="true" t="shared" si="3" ref="M9:M45">IF(ISERROR(F9/L9-1),"         /0",(F9/L9-1))</f>
        <v>0.11385200952449681</v>
      </c>
      <c r="N9" s="263">
        <f>N10+N32+N48+N60+N73+N81</f>
        <v>1882118</v>
      </c>
      <c r="O9" s="262">
        <f>O10+O32+O48+O60+O73+O81</f>
        <v>1799034</v>
      </c>
      <c r="P9" s="261">
        <f>P10+P32+P48+P60+P73+P81</f>
        <v>20060</v>
      </c>
      <c r="Q9" s="262">
        <f>Q10+Q32+Q48+Q60+Q73+Q81</f>
        <v>17748</v>
      </c>
      <c r="R9" s="261">
        <f aca="true" t="shared" si="4" ref="R9:R46">SUM(N9:Q9)</f>
        <v>3718960</v>
      </c>
      <c r="S9" s="264">
        <f aca="true" t="shared" si="5" ref="S9:S46">R9/$R$9</f>
        <v>1</v>
      </c>
      <c r="T9" s="263">
        <f>T10+T32+T48+T60+T73+T81</f>
        <v>1690490</v>
      </c>
      <c r="U9" s="262">
        <f>U10+U32+U48+U60+U73+U81</f>
        <v>1606153</v>
      </c>
      <c r="V9" s="261">
        <f>V10+V32+V48+V60+V73+V81</f>
        <v>20493</v>
      </c>
      <c r="W9" s="262">
        <f>W10+W32+W48+W60+W73+W81</f>
        <v>21045</v>
      </c>
      <c r="X9" s="261">
        <f aca="true" t="shared" si="6" ref="X9:X46">SUM(T9:W9)</f>
        <v>3338181</v>
      </c>
      <c r="Y9" s="260">
        <f aca="true" t="shared" si="7" ref="Y9:Y45">IF(ISERROR(R9/X9-1),"         /0",(R9/X9-1))</f>
        <v>0.11406781118219778</v>
      </c>
    </row>
    <row r="10" spans="1:25" s="236" customFormat="1" ht="19.5" customHeight="1">
      <c r="A10" s="243" t="s">
        <v>61</v>
      </c>
      <c r="B10" s="240">
        <f>SUM(B11:B31)</f>
        <v>115173</v>
      </c>
      <c r="C10" s="239">
        <f>SUM(C11:C31)</f>
        <v>119155</v>
      </c>
      <c r="D10" s="238">
        <f>SUM(D11:D31)</f>
        <v>176</v>
      </c>
      <c r="E10" s="239">
        <f>SUM(E11:E31)</f>
        <v>154</v>
      </c>
      <c r="F10" s="238">
        <f t="shared" si="0"/>
        <v>234658</v>
      </c>
      <c r="G10" s="241">
        <f t="shared" si="1"/>
        <v>0.31669028435699154</v>
      </c>
      <c r="H10" s="240">
        <f>SUM(H11:H31)</f>
        <v>108904</v>
      </c>
      <c r="I10" s="239">
        <f>SUM(I11:I31)</f>
        <v>108408</v>
      </c>
      <c r="J10" s="238">
        <f>SUM(J11:J31)</f>
        <v>12</v>
      </c>
      <c r="K10" s="239">
        <f>SUM(K11:K31)</f>
        <v>108</v>
      </c>
      <c r="L10" s="238">
        <f t="shared" si="2"/>
        <v>217432</v>
      </c>
      <c r="M10" s="242">
        <f t="shared" si="3"/>
        <v>0.07922476912322018</v>
      </c>
      <c r="N10" s="240">
        <f>SUM(N11:N31)</f>
        <v>584538</v>
      </c>
      <c r="O10" s="239">
        <f>SUM(O11:O31)</f>
        <v>578333</v>
      </c>
      <c r="P10" s="238">
        <f>SUM(P11:P31)</f>
        <v>2007</v>
      </c>
      <c r="Q10" s="239">
        <f>SUM(Q11:Q31)</f>
        <v>412</v>
      </c>
      <c r="R10" s="238">
        <f t="shared" si="4"/>
        <v>1165290</v>
      </c>
      <c r="S10" s="241">
        <f t="shared" si="5"/>
        <v>0.31333759975907244</v>
      </c>
      <c r="T10" s="240">
        <f>SUM(T11:T31)</f>
        <v>530759</v>
      </c>
      <c r="U10" s="239">
        <f>SUM(U11:U31)</f>
        <v>516846</v>
      </c>
      <c r="V10" s="238">
        <f>SUM(V11:V31)</f>
        <v>456</v>
      </c>
      <c r="W10" s="239">
        <f>SUM(W11:W31)</f>
        <v>497</v>
      </c>
      <c r="X10" s="238">
        <f t="shared" si="6"/>
        <v>1048558</v>
      </c>
      <c r="Y10" s="237">
        <f t="shared" si="7"/>
        <v>0.11132622134397896</v>
      </c>
    </row>
    <row r="11" spans="1:25" ht="19.5" customHeight="1">
      <c r="A11" s="235" t="s">
        <v>263</v>
      </c>
      <c r="B11" s="233">
        <v>20339</v>
      </c>
      <c r="C11" s="230">
        <v>23332</v>
      </c>
      <c r="D11" s="229">
        <v>0</v>
      </c>
      <c r="E11" s="230">
        <v>0</v>
      </c>
      <c r="F11" s="229">
        <f t="shared" si="0"/>
        <v>43671</v>
      </c>
      <c r="G11" s="232">
        <f t="shared" si="1"/>
        <v>0.05893760881007328</v>
      </c>
      <c r="H11" s="233">
        <v>23223</v>
      </c>
      <c r="I11" s="230">
        <v>24065</v>
      </c>
      <c r="J11" s="229">
        <v>0</v>
      </c>
      <c r="K11" s="230">
        <v>0</v>
      </c>
      <c r="L11" s="229">
        <f t="shared" si="2"/>
        <v>47288</v>
      </c>
      <c r="M11" s="234">
        <f t="shared" si="3"/>
        <v>-0.07648874978852982</v>
      </c>
      <c r="N11" s="233">
        <v>112035</v>
      </c>
      <c r="O11" s="230">
        <v>124609</v>
      </c>
      <c r="P11" s="229">
        <v>1019</v>
      </c>
      <c r="Q11" s="230">
        <v>81</v>
      </c>
      <c r="R11" s="229">
        <f t="shared" si="4"/>
        <v>237744</v>
      </c>
      <c r="S11" s="232">
        <f t="shared" si="5"/>
        <v>0.06392754963753307</v>
      </c>
      <c r="T11" s="233">
        <v>113060</v>
      </c>
      <c r="U11" s="230">
        <v>117721</v>
      </c>
      <c r="V11" s="229">
        <v>223</v>
      </c>
      <c r="W11" s="230">
        <v>298</v>
      </c>
      <c r="X11" s="229">
        <f t="shared" si="6"/>
        <v>231302</v>
      </c>
      <c r="Y11" s="228">
        <f t="shared" si="7"/>
        <v>0.02785103457817062</v>
      </c>
    </row>
    <row r="12" spans="1:25" ht="19.5" customHeight="1">
      <c r="A12" s="235" t="s">
        <v>264</v>
      </c>
      <c r="B12" s="233">
        <v>11679</v>
      </c>
      <c r="C12" s="230">
        <v>11632</v>
      </c>
      <c r="D12" s="229">
        <v>0</v>
      </c>
      <c r="E12" s="230">
        <v>0</v>
      </c>
      <c r="F12" s="229">
        <f t="shared" si="0"/>
        <v>23311</v>
      </c>
      <c r="G12" s="232">
        <f t="shared" si="1"/>
        <v>0.0314601130949971</v>
      </c>
      <c r="H12" s="233">
        <v>11696</v>
      </c>
      <c r="I12" s="230">
        <v>11080</v>
      </c>
      <c r="J12" s="229"/>
      <c r="K12" s="230">
        <v>78</v>
      </c>
      <c r="L12" s="229">
        <f t="shared" si="2"/>
        <v>22854</v>
      </c>
      <c r="M12" s="234">
        <f t="shared" si="3"/>
        <v>0.019996499518683875</v>
      </c>
      <c r="N12" s="233">
        <v>60314</v>
      </c>
      <c r="O12" s="230">
        <v>58690</v>
      </c>
      <c r="P12" s="229">
        <v>40</v>
      </c>
      <c r="Q12" s="230"/>
      <c r="R12" s="229">
        <f t="shared" si="4"/>
        <v>119044</v>
      </c>
      <c r="S12" s="232">
        <f t="shared" si="5"/>
        <v>0.03201002430787102</v>
      </c>
      <c r="T12" s="233">
        <v>55357</v>
      </c>
      <c r="U12" s="230">
        <v>52660</v>
      </c>
      <c r="V12" s="229"/>
      <c r="W12" s="230">
        <v>78</v>
      </c>
      <c r="X12" s="229">
        <f t="shared" si="6"/>
        <v>108095</v>
      </c>
      <c r="Y12" s="228">
        <f t="shared" si="7"/>
        <v>0.10129053147694167</v>
      </c>
    </row>
    <row r="13" spans="1:25" ht="19.5" customHeight="1">
      <c r="A13" s="235" t="s">
        <v>265</v>
      </c>
      <c r="B13" s="233">
        <v>9120</v>
      </c>
      <c r="C13" s="230">
        <v>9388</v>
      </c>
      <c r="D13" s="229">
        <v>3</v>
      </c>
      <c r="E13" s="230">
        <v>0</v>
      </c>
      <c r="F13" s="229">
        <f t="shared" si="0"/>
        <v>18511</v>
      </c>
      <c r="G13" s="232">
        <f t="shared" si="1"/>
        <v>0.024982118034468332</v>
      </c>
      <c r="H13" s="233">
        <v>7929</v>
      </c>
      <c r="I13" s="230">
        <v>8192</v>
      </c>
      <c r="J13" s="229"/>
      <c r="K13" s="230"/>
      <c r="L13" s="229">
        <f t="shared" si="2"/>
        <v>16121</v>
      </c>
      <c r="M13" s="234">
        <f t="shared" si="3"/>
        <v>0.14825383040754292</v>
      </c>
      <c r="N13" s="233">
        <v>38028</v>
      </c>
      <c r="O13" s="230">
        <v>41190</v>
      </c>
      <c r="P13" s="229">
        <v>69</v>
      </c>
      <c r="Q13" s="230">
        <v>78</v>
      </c>
      <c r="R13" s="229">
        <f t="shared" si="4"/>
        <v>79365</v>
      </c>
      <c r="S13" s="232">
        <f t="shared" si="5"/>
        <v>0.02134064362079721</v>
      </c>
      <c r="T13" s="233">
        <v>35298</v>
      </c>
      <c r="U13" s="230">
        <v>37720</v>
      </c>
      <c r="V13" s="229"/>
      <c r="W13" s="230">
        <v>2</v>
      </c>
      <c r="X13" s="229">
        <f t="shared" si="6"/>
        <v>73020</v>
      </c>
      <c r="Y13" s="228">
        <f t="shared" si="7"/>
        <v>0.08689400164338545</v>
      </c>
    </row>
    <row r="14" spans="1:25" ht="19.5" customHeight="1">
      <c r="A14" s="235" t="s">
        <v>266</v>
      </c>
      <c r="B14" s="233">
        <v>8162</v>
      </c>
      <c r="C14" s="230">
        <v>9155</v>
      </c>
      <c r="D14" s="229">
        <v>0</v>
      </c>
      <c r="E14" s="230">
        <v>0</v>
      </c>
      <c r="F14" s="229">
        <f t="shared" si="0"/>
        <v>17317</v>
      </c>
      <c r="G14" s="232">
        <f t="shared" si="1"/>
        <v>0.0233707167631618</v>
      </c>
      <c r="H14" s="233">
        <v>8322</v>
      </c>
      <c r="I14" s="230">
        <v>8717</v>
      </c>
      <c r="J14" s="229">
        <v>0</v>
      </c>
      <c r="K14" s="230">
        <v>1</v>
      </c>
      <c r="L14" s="229">
        <f t="shared" si="2"/>
        <v>17040</v>
      </c>
      <c r="M14" s="234">
        <f t="shared" si="3"/>
        <v>0.016255868544601038</v>
      </c>
      <c r="N14" s="233">
        <v>37954</v>
      </c>
      <c r="O14" s="230">
        <v>39917</v>
      </c>
      <c r="P14" s="229">
        <v>2</v>
      </c>
      <c r="Q14" s="230">
        <v>8</v>
      </c>
      <c r="R14" s="229">
        <f t="shared" si="4"/>
        <v>77881</v>
      </c>
      <c r="S14" s="232">
        <f t="shared" si="5"/>
        <v>0.02094160733108181</v>
      </c>
      <c r="T14" s="233">
        <v>38689</v>
      </c>
      <c r="U14" s="230">
        <v>39972</v>
      </c>
      <c r="V14" s="229">
        <v>116</v>
      </c>
      <c r="W14" s="230">
        <v>12</v>
      </c>
      <c r="X14" s="229">
        <f t="shared" si="6"/>
        <v>78789</v>
      </c>
      <c r="Y14" s="228">
        <f t="shared" si="7"/>
        <v>-0.011524451382807221</v>
      </c>
    </row>
    <row r="15" spans="1:25" ht="19.5" customHeight="1">
      <c r="A15" s="235" t="s">
        <v>267</v>
      </c>
      <c r="B15" s="233">
        <v>7542</v>
      </c>
      <c r="C15" s="230">
        <v>8321</v>
      </c>
      <c r="D15" s="229">
        <v>0</v>
      </c>
      <c r="E15" s="230">
        <v>0</v>
      </c>
      <c r="F15" s="229">
        <f t="shared" si="0"/>
        <v>15863</v>
      </c>
      <c r="G15" s="232">
        <f t="shared" si="1"/>
        <v>0.021408424092743294</v>
      </c>
      <c r="H15" s="233">
        <v>7573</v>
      </c>
      <c r="I15" s="230">
        <v>7667</v>
      </c>
      <c r="J15" s="229"/>
      <c r="K15" s="230"/>
      <c r="L15" s="229">
        <f t="shared" si="2"/>
        <v>15240</v>
      </c>
      <c r="M15" s="234">
        <f t="shared" si="3"/>
        <v>0.04087926509186346</v>
      </c>
      <c r="N15" s="233">
        <v>36041</v>
      </c>
      <c r="O15" s="230">
        <v>37006</v>
      </c>
      <c r="P15" s="229">
        <v>0</v>
      </c>
      <c r="Q15" s="230">
        <v>8</v>
      </c>
      <c r="R15" s="229">
        <f t="shared" si="4"/>
        <v>73055</v>
      </c>
      <c r="S15" s="232">
        <f t="shared" si="5"/>
        <v>0.0196439327123712</v>
      </c>
      <c r="T15" s="233">
        <v>34480</v>
      </c>
      <c r="U15" s="230">
        <v>34651</v>
      </c>
      <c r="V15" s="229">
        <v>8</v>
      </c>
      <c r="W15" s="230">
        <v>2</v>
      </c>
      <c r="X15" s="229">
        <f t="shared" si="6"/>
        <v>69141</v>
      </c>
      <c r="Y15" s="228">
        <f t="shared" si="7"/>
        <v>0.05660895850508374</v>
      </c>
    </row>
    <row r="16" spans="1:25" ht="19.5" customHeight="1">
      <c r="A16" s="235" t="s">
        <v>268</v>
      </c>
      <c r="B16" s="233">
        <v>7360</v>
      </c>
      <c r="C16" s="230">
        <v>7865</v>
      </c>
      <c r="D16" s="229">
        <v>0</v>
      </c>
      <c r="E16" s="230">
        <v>0</v>
      </c>
      <c r="F16" s="229">
        <f>SUM(B16:E16)</f>
        <v>15225</v>
      </c>
      <c r="G16" s="232">
        <f>F16/$F$9</f>
        <v>0.02054739058261468</v>
      </c>
      <c r="H16" s="233">
        <v>6520</v>
      </c>
      <c r="I16" s="230">
        <v>6910</v>
      </c>
      <c r="J16" s="229"/>
      <c r="K16" s="230"/>
      <c r="L16" s="229">
        <f>SUM(H16:K16)</f>
        <v>13430</v>
      </c>
      <c r="M16" s="234">
        <f>IF(ISERROR(F16/L16-1),"         /0",(F16/L16-1))</f>
        <v>0.13365599404318695</v>
      </c>
      <c r="N16" s="233">
        <v>37132</v>
      </c>
      <c r="O16" s="230">
        <v>38365</v>
      </c>
      <c r="P16" s="229">
        <v>0</v>
      </c>
      <c r="Q16" s="230"/>
      <c r="R16" s="229">
        <f>SUM(N16:Q16)</f>
        <v>75497</v>
      </c>
      <c r="S16" s="232">
        <f>R16/$R$9</f>
        <v>0.020300567900703424</v>
      </c>
      <c r="T16" s="233">
        <v>35147</v>
      </c>
      <c r="U16" s="230">
        <v>36492</v>
      </c>
      <c r="V16" s="229"/>
      <c r="W16" s="230"/>
      <c r="X16" s="229">
        <f>SUM(T16:W16)</f>
        <v>71639</v>
      </c>
      <c r="Y16" s="228">
        <f>IF(ISERROR(R16/X16-1),"         /0",(R16/X16-1))</f>
        <v>0.053853348036683846</v>
      </c>
    </row>
    <row r="17" spans="1:25" ht="19.5" customHeight="1">
      <c r="A17" s="235" t="s">
        <v>269</v>
      </c>
      <c r="B17" s="233">
        <v>7456</v>
      </c>
      <c r="C17" s="230">
        <v>7214</v>
      </c>
      <c r="D17" s="229">
        <v>0</v>
      </c>
      <c r="E17" s="230">
        <v>0</v>
      </c>
      <c r="F17" s="229">
        <f>SUM(B17:E17)</f>
        <v>14670</v>
      </c>
      <c r="G17" s="232">
        <f>F17/$F$9</f>
        <v>0.019798372403741042</v>
      </c>
      <c r="H17" s="233">
        <v>3363</v>
      </c>
      <c r="I17" s="230">
        <v>3241</v>
      </c>
      <c r="J17" s="229"/>
      <c r="K17" s="230">
        <v>5</v>
      </c>
      <c r="L17" s="229">
        <f>SUM(H17:K17)</f>
        <v>6609</v>
      </c>
      <c r="M17" s="234">
        <f>IF(ISERROR(F17/L17-1),"         /0",(F17/L17-1))</f>
        <v>1.2197004085338174</v>
      </c>
      <c r="N17" s="233">
        <v>38803</v>
      </c>
      <c r="O17" s="230">
        <v>36618</v>
      </c>
      <c r="P17" s="229">
        <v>4</v>
      </c>
      <c r="Q17" s="230"/>
      <c r="R17" s="229">
        <f>SUM(N17:Q17)</f>
        <v>75425</v>
      </c>
      <c r="S17" s="232">
        <f>R17/$R$9</f>
        <v>0.020281207649450385</v>
      </c>
      <c r="T17" s="233">
        <v>20515</v>
      </c>
      <c r="U17" s="230">
        <v>18864</v>
      </c>
      <c r="V17" s="229">
        <v>7</v>
      </c>
      <c r="W17" s="230">
        <v>5</v>
      </c>
      <c r="X17" s="229">
        <f>SUM(T17:W17)</f>
        <v>39391</v>
      </c>
      <c r="Y17" s="228">
        <f>IF(ISERROR(R17/X17-1),"         /0",(R17/X17-1))</f>
        <v>0.914777487243279</v>
      </c>
    </row>
    <row r="18" spans="1:25" ht="19.5" customHeight="1">
      <c r="A18" s="235" t="s">
        <v>270</v>
      </c>
      <c r="B18" s="233">
        <v>5794</v>
      </c>
      <c r="C18" s="230">
        <v>5870</v>
      </c>
      <c r="D18" s="229">
        <v>0</v>
      </c>
      <c r="E18" s="230">
        <v>0</v>
      </c>
      <c r="F18" s="229">
        <f>SUM(B18:E18)</f>
        <v>11664</v>
      </c>
      <c r="G18" s="232">
        <f>F18/$F$9</f>
        <v>0.015741527997084902</v>
      </c>
      <c r="H18" s="233">
        <v>5522</v>
      </c>
      <c r="I18" s="230">
        <v>5622</v>
      </c>
      <c r="J18" s="229"/>
      <c r="K18" s="230"/>
      <c r="L18" s="229">
        <f>SUM(H18:K18)</f>
        <v>11144</v>
      </c>
      <c r="M18" s="234">
        <f>IF(ISERROR(F18/L18-1),"         /0",(F18/L18-1))</f>
        <v>0.046661880832735037</v>
      </c>
      <c r="N18" s="233">
        <v>30871</v>
      </c>
      <c r="O18" s="230">
        <v>30379</v>
      </c>
      <c r="P18" s="229">
        <v>589</v>
      </c>
      <c r="Q18" s="230"/>
      <c r="R18" s="229">
        <f>SUM(N18:Q18)</f>
        <v>61839</v>
      </c>
      <c r="S18" s="232">
        <f>R18/$R$9</f>
        <v>0.01662803579495343</v>
      </c>
      <c r="T18" s="233">
        <v>27021</v>
      </c>
      <c r="U18" s="230">
        <v>26966</v>
      </c>
      <c r="V18" s="229"/>
      <c r="W18" s="230"/>
      <c r="X18" s="229">
        <f>SUM(T18:W18)</f>
        <v>53987</v>
      </c>
      <c r="Y18" s="228">
        <f>IF(ISERROR(R18/X18-1),"         /0",(R18/X18-1))</f>
        <v>0.14544242132365204</v>
      </c>
    </row>
    <row r="19" spans="1:25" ht="19.5" customHeight="1">
      <c r="A19" s="235" t="s">
        <v>271</v>
      </c>
      <c r="B19" s="233">
        <v>3347</v>
      </c>
      <c r="C19" s="230">
        <v>3419</v>
      </c>
      <c r="D19" s="229">
        <v>0</v>
      </c>
      <c r="E19" s="230">
        <v>0</v>
      </c>
      <c r="F19" s="229">
        <f t="shared" si="0"/>
        <v>6766</v>
      </c>
      <c r="G19" s="232">
        <f t="shared" si="1"/>
        <v>0.009131273870737007</v>
      </c>
      <c r="H19" s="233">
        <v>3336</v>
      </c>
      <c r="I19" s="230">
        <v>3401</v>
      </c>
      <c r="J19" s="229"/>
      <c r="K19" s="230"/>
      <c r="L19" s="229">
        <f t="shared" si="2"/>
        <v>6737</v>
      </c>
      <c r="M19" s="234">
        <f t="shared" si="3"/>
        <v>0.0043045866112512154</v>
      </c>
      <c r="N19" s="233">
        <v>17142</v>
      </c>
      <c r="O19" s="230">
        <v>16905</v>
      </c>
      <c r="P19" s="229">
        <v>3</v>
      </c>
      <c r="Q19" s="230">
        <v>15</v>
      </c>
      <c r="R19" s="229">
        <f t="shared" si="4"/>
        <v>34065</v>
      </c>
      <c r="S19" s="232">
        <f t="shared" si="5"/>
        <v>0.009159818874093832</v>
      </c>
      <c r="T19" s="233">
        <v>16993</v>
      </c>
      <c r="U19" s="230">
        <v>16650</v>
      </c>
      <c r="V19" s="229">
        <v>8</v>
      </c>
      <c r="W19" s="230">
        <v>5</v>
      </c>
      <c r="X19" s="229">
        <f t="shared" si="6"/>
        <v>33656</v>
      </c>
      <c r="Y19" s="228">
        <f t="shared" si="7"/>
        <v>0.012152365105775997</v>
      </c>
    </row>
    <row r="20" spans="1:25" ht="19.5" customHeight="1">
      <c r="A20" s="235" t="s">
        <v>272</v>
      </c>
      <c r="B20" s="233">
        <v>3048</v>
      </c>
      <c r="C20" s="230">
        <v>3258</v>
      </c>
      <c r="D20" s="229">
        <v>0</v>
      </c>
      <c r="E20" s="230">
        <v>0</v>
      </c>
      <c r="F20" s="229">
        <f t="shared" si="0"/>
        <v>6306</v>
      </c>
      <c r="G20" s="232">
        <f t="shared" si="1"/>
        <v>0.008510466010769666</v>
      </c>
      <c r="H20" s="233">
        <v>2787</v>
      </c>
      <c r="I20" s="230">
        <v>2934</v>
      </c>
      <c r="J20" s="229"/>
      <c r="K20" s="230"/>
      <c r="L20" s="229">
        <f t="shared" si="2"/>
        <v>5721</v>
      </c>
      <c r="M20" s="234">
        <f t="shared" si="3"/>
        <v>0.10225485055060313</v>
      </c>
      <c r="N20" s="233">
        <v>14230</v>
      </c>
      <c r="O20" s="230">
        <v>15429</v>
      </c>
      <c r="P20" s="229"/>
      <c r="Q20" s="230"/>
      <c r="R20" s="229">
        <f t="shared" si="4"/>
        <v>29659</v>
      </c>
      <c r="S20" s="232">
        <f t="shared" si="5"/>
        <v>0.007975079054359284</v>
      </c>
      <c r="T20" s="233">
        <v>13602</v>
      </c>
      <c r="U20" s="230">
        <v>13644</v>
      </c>
      <c r="V20" s="229"/>
      <c r="W20" s="230"/>
      <c r="X20" s="229">
        <f t="shared" si="6"/>
        <v>27246</v>
      </c>
      <c r="Y20" s="228">
        <f t="shared" si="7"/>
        <v>0.08856345885634598</v>
      </c>
    </row>
    <row r="21" spans="1:25" ht="19.5" customHeight="1">
      <c r="A21" s="235" t="s">
        <v>273</v>
      </c>
      <c r="B21" s="233">
        <v>3101</v>
      </c>
      <c r="C21" s="230">
        <v>2672</v>
      </c>
      <c r="D21" s="229">
        <v>0</v>
      </c>
      <c r="E21" s="230">
        <v>0</v>
      </c>
      <c r="F21" s="229">
        <f>SUM(B21:E21)</f>
        <v>5773</v>
      </c>
      <c r="G21" s="232">
        <f>F21/$F$9</f>
        <v>0.007791138642590119</v>
      </c>
      <c r="H21" s="233">
        <v>3320</v>
      </c>
      <c r="I21" s="230">
        <v>2513</v>
      </c>
      <c r="J21" s="229"/>
      <c r="K21" s="230"/>
      <c r="L21" s="229">
        <f>SUM(H21:K21)</f>
        <v>5833</v>
      </c>
      <c r="M21" s="234">
        <f>IF(ISERROR(F21/L21-1),"         /0",(F21/L21-1))</f>
        <v>-0.010286302074404285</v>
      </c>
      <c r="N21" s="233">
        <v>17251</v>
      </c>
      <c r="O21" s="230">
        <v>13652</v>
      </c>
      <c r="P21" s="229"/>
      <c r="Q21" s="230"/>
      <c r="R21" s="229">
        <f>SUM(N21:Q21)</f>
        <v>30903</v>
      </c>
      <c r="S21" s="232">
        <f>R21/$R$9</f>
        <v>0.008309581173231226</v>
      </c>
      <c r="T21" s="233">
        <v>17226</v>
      </c>
      <c r="U21" s="230">
        <v>12185</v>
      </c>
      <c r="V21" s="229"/>
      <c r="W21" s="230"/>
      <c r="X21" s="229">
        <f>SUM(T21:W21)</f>
        <v>29411</v>
      </c>
      <c r="Y21" s="228">
        <f>IF(ISERROR(R21/X21-1),"         /0",(R21/X21-1))</f>
        <v>0.050729318962293046</v>
      </c>
    </row>
    <row r="22" spans="1:25" ht="19.5" customHeight="1">
      <c r="A22" s="235" t="s">
        <v>274</v>
      </c>
      <c r="B22" s="233">
        <v>2646</v>
      </c>
      <c r="C22" s="230">
        <v>2545</v>
      </c>
      <c r="D22" s="229">
        <v>0</v>
      </c>
      <c r="E22" s="230">
        <v>0</v>
      </c>
      <c r="F22" s="229">
        <f>SUM(B22:E22)</f>
        <v>5191</v>
      </c>
      <c r="G22" s="232">
        <f>F22/$F$9</f>
        <v>0.007005681741501005</v>
      </c>
      <c r="H22" s="233">
        <v>158</v>
      </c>
      <c r="I22" s="230">
        <v>90</v>
      </c>
      <c r="J22" s="229"/>
      <c r="K22" s="230"/>
      <c r="L22" s="229">
        <f>SUM(H22:K22)</f>
        <v>248</v>
      </c>
      <c r="M22" s="234">
        <f>IF(ISERROR(F22/L22-1),"         /0",(F22/L22-1))</f>
        <v>19.931451612903224</v>
      </c>
      <c r="N22" s="233">
        <v>11808</v>
      </c>
      <c r="O22" s="230">
        <v>5454</v>
      </c>
      <c r="P22" s="229"/>
      <c r="Q22" s="230"/>
      <c r="R22" s="229">
        <f>SUM(N22:Q22)</f>
        <v>17262</v>
      </c>
      <c r="S22" s="232">
        <f>R22/$R$9</f>
        <v>0.004641620237915977</v>
      </c>
      <c r="T22" s="233">
        <v>623</v>
      </c>
      <c r="U22" s="230">
        <v>274</v>
      </c>
      <c r="V22" s="229"/>
      <c r="W22" s="230"/>
      <c r="X22" s="229">
        <f>SUM(T22:W22)</f>
        <v>897</v>
      </c>
      <c r="Y22" s="228">
        <f>IF(ISERROR(R22/X22-1),"         /0",(R22/X22-1))</f>
        <v>18.244147157190636</v>
      </c>
    </row>
    <row r="23" spans="1:25" ht="19.5" customHeight="1">
      <c r="A23" s="235" t="s">
        <v>275</v>
      </c>
      <c r="B23" s="233">
        <v>1525</v>
      </c>
      <c r="C23" s="230">
        <v>3405</v>
      </c>
      <c r="D23" s="229">
        <v>0</v>
      </c>
      <c r="E23" s="230">
        <v>0</v>
      </c>
      <c r="F23" s="229">
        <f t="shared" si="0"/>
        <v>4930</v>
      </c>
      <c r="G23" s="232">
        <f t="shared" si="1"/>
        <v>0.006653440760084754</v>
      </c>
      <c r="H23" s="233">
        <v>1479</v>
      </c>
      <c r="I23" s="230">
        <v>3617</v>
      </c>
      <c r="J23" s="229"/>
      <c r="K23" s="230"/>
      <c r="L23" s="229">
        <f t="shared" si="2"/>
        <v>5096</v>
      </c>
      <c r="M23" s="234">
        <f t="shared" si="3"/>
        <v>-0.03257456828885397</v>
      </c>
      <c r="N23" s="233">
        <v>7829</v>
      </c>
      <c r="O23" s="230">
        <v>16327</v>
      </c>
      <c r="P23" s="229"/>
      <c r="Q23" s="230"/>
      <c r="R23" s="229">
        <f t="shared" si="4"/>
        <v>24156</v>
      </c>
      <c r="S23" s="232">
        <f t="shared" si="5"/>
        <v>0.006495364295394411</v>
      </c>
      <c r="T23" s="233">
        <v>6933</v>
      </c>
      <c r="U23" s="230">
        <v>15306</v>
      </c>
      <c r="V23" s="229"/>
      <c r="W23" s="230"/>
      <c r="X23" s="229">
        <f t="shared" si="6"/>
        <v>22239</v>
      </c>
      <c r="Y23" s="228">
        <f t="shared" si="7"/>
        <v>0.08619991906110891</v>
      </c>
    </row>
    <row r="24" spans="1:25" ht="19.5" customHeight="1">
      <c r="A24" s="235" t="s">
        <v>276</v>
      </c>
      <c r="B24" s="233">
        <v>2526</v>
      </c>
      <c r="C24" s="230">
        <v>2364</v>
      </c>
      <c r="D24" s="229">
        <v>0</v>
      </c>
      <c r="E24" s="230">
        <v>0</v>
      </c>
      <c r="F24" s="229">
        <f t="shared" si="0"/>
        <v>4890</v>
      </c>
      <c r="G24" s="232">
        <f t="shared" si="1"/>
        <v>0.0065994574679136804</v>
      </c>
      <c r="H24" s="233">
        <v>2363</v>
      </c>
      <c r="I24" s="230">
        <v>2278</v>
      </c>
      <c r="J24" s="229"/>
      <c r="K24" s="230"/>
      <c r="L24" s="229">
        <f t="shared" si="2"/>
        <v>4641</v>
      </c>
      <c r="M24" s="234">
        <f t="shared" si="3"/>
        <v>0.05365223012281839</v>
      </c>
      <c r="N24" s="233">
        <v>10854</v>
      </c>
      <c r="O24" s="230">
        <v>10000</v>
      </c>
      <c r="P24" s="229">
        <v>39</v>
      </c>
      <c r="Q24" s="230"/>
      <c r="R24" s="229">
        <f t="shared" si="4"/>
        <v>20893</v>
      </c>
      <c r="S24" s="232">
        <f t="shared" si="5"/>
        <v>0.005617968464301848</v>
      </c>
      <c r="T24" s="233">
        <v>10177</v>
      </c>
      <c r="U24" s="230">
        <v>9214</v>
      </c>
      <c r="V24" s="229"/>
      <c r="W24" s="230"/>
      <c r="X24" s="229">
        <f t="shared" si="6"/>
        <v>19391</v>
      </c>
      <c r="Y24" s="228">
        <f t="shared" si="7"/>
        <v>0.07745861482130878</v>
      </c>
    </row>
    <row r="25" spans="1:25" ht="19.5" customHeight="1">
      <c r="A25" s="235" t="s">
        <v>277</v>
      </c>
      <c r="B25" s="233">
        <v>2166</v>
      </c>
      <c r="C25" s="230">
        <v>2211</v>
      </c>
      <c r="D25" s="229">
        <v>0</v>
      </c>
      <c r="E25" s="230">
        <v>0</v>
      </c>
      <c r="F25" s="229">
        <f t="shared" si="0"/>
        <v>4377</v>
      </c>
      <c r="G25" s="232">
        <f t="shared" si="1"/>
        <v>0.005907121745819669</v>
      </c>
      <c r="H25" s="233">
        <v>2179</v>
      </c>
      <c r="I25" s="230">
        <v>2154</v>
      </c>
      <c r="J25" s="229">
        <v>5</v>
      </c>
      <c r="K25" s="230">
        <v>1</v>
      </c>
      <c r="L25" s="229">
        <f t="shared" si="2"/>
        <v>4339</v>
      </c>
      <c r="M25" s="234">
        <f t="shared" si="3"/>
        <v>0.00875777828992863</v>
      </c>
      <c r="N25" s="233">
        <v>11881</v>
      </c>
      <c r="O25" s="230">
        <v>12187</v>
      </c>
      <c r="P25" s="229"/>
      <c r="Q25" s="230"/>
      <c r="R25" s="229">
        <f t="shared" si="4"/>
        <v>24068</v>
      </c>
      <c r="S25" s="232">
        <f t="shared" si="5"/>
        <v>0.006471701766085142</v>
      </c>
      <c r="T25" s="233">
        <v>10677</v>
      </c>
      <c r="U25" s="230">
        <v>10660</v>
      </c>
      <c r="V25" s="229">
        <v>9</v>
      </c>
      <c r="W25" s="230">
        <v>1</v>
      </c>
      <c r="X25" s="229">
        <f t="shared" si="6"/>
        <v>21347</v>
      </c>
      <c r="Y25" s="228">
        <f t="shared" si="7"/>
        <v>0.1274652175949782</v>
      </c>
    </row>
    <row r="26" spans="1:25" ht="19.5" customHeight="1">
      <c r="A26" s="235" t="s">
        <v>278</v>
      </c>
      <c r="B26" s="233">
        <v>2057</v>
      </c>
      <c r="C26" s="230">
        <v>2166</v>
      </c>
      <c r="D26" s="229">
        <v>13</v>
      </c>
      <c r="E26" s="230">
        <v>0</v>
      </c>
      <c r="F26" s="229">
        <f t="shared" si="0"/>
        <v>4236</v>
      </c>
      <c r="G26" s="232">
        <f t="shared" si="1"/>
        <v>0.005716830640916637</v>
      </c>
      <c r="H26" s="233">
        <v>2109</v>
      </c>
      <c r="I26" s="230">
        <v>2350</v>
      </c>
      <c r="J26" s="229"/>
      <c r="K26" s="230"/>
      <c r="L26" s="229">
        <f t="shared" si="2"/>
        <v>4459</v>
      </c>
      <c r="M26" s="234">
        <f t="shared" si="3"/>
        <v>-0.05001121327651936</v>
      </c>
      <c r="N26" s="233">
        <v>12867</v>
      </c>
      <c r="O26" s="230">
        <v>12376</v>
      </c>
      <c r="P26" s="229">
        <v>20</v>
      </c>
      <c r="Q26" s="230">
        <v>3</v>
      </c>
      <c r="R26" s="229">
        <f t="shared" si="4"/>
        <v>25266</v>
      </c>
      <c r="S26" s="232">
        <f t="shared" si="5"/>
        <v>0.006793834835545421</v>
      </c>
      <c r="T26" s="233">
        <v>13208</v>
      </c>
      <c r="U26" s="230">
        <v>12424</v>
      </c>
      <c r="V26" s="229">
        <v>3</v>
      </c>
      <c r="W26" s="230">
        <v>1</v>
      </c>
      <c r="X26" s="229">
        <f t="shared" si="6"/>
        <v>25636</v>
      </c>
      <c r="Y26" s="228">
        <f t="shared" si="7"/>
        <v>-0.014432828834451517</v>
      </c>
    </row>
    <row r="27" spans="1:25" ht="19.5" customHeight="1">
      <c r="A27" s="235" t="s">
        <v>279</v>
      </c>
      <c r="B27" s="233">
        <v>2048</v>
      </c>
      <c r="C27" s="230">
        <v>1913</v>
      </c>
      <c r="D27" s="229">
        <v>0</v>
      </c>
      <c r="E27" s="230">
        <v>0</v>
      </c>
      <c r="F27" s="229">
        <f t="shared" si="0"/>
        <v>3961</v>
      </c>
      <c r="G27" s="232">
        <f t="shared" si="1"/>
        <v>0.005345695507240509</v>
      </c>
      <c r="H27" s="233">
        <v>2419</v>
      </c>
      <c r="I27" s="230">
        <v>2166</v>
      </c>
      <c r="J27" s="229"/>
      <c r="K27" s="230"/>
      <c r="L27" s="229">
        <f t="shared" si="2"/>
        <v>4585</v>
      </c>
      <c r="M27" s="234">
        <f t="shared" si="3"/>
        <v>-0.13609596510359867</v>
      </c>
      <c r="N27" s="233">
        <v>9470</v>
      </c>
      <c r="O27" s="230">
        <v>8745</v>
      </c>
      <c r="P27" s="229">
        <v>0</v>
      </c>
      <c r="Q27" s="230">
        <v>9</v>
      </c>
      <c r="R27" s="229">
        <f t="shared" si="4"/>
        <v>18224</v>
      </c>
      <c r="S27" s="232">
        <f t="shared" si="5"/>
        <v>0.0049002947060468515</v>
      </c>
      <c r="T27" s="233">
        <v>11151</v>
      </c>
      <c r="U27" s="230">
        <v>9536</v>
      </c>
      <c r="V27" s="229">
        <v>28</v>
      </c>
      <c r="W27" s="230">
        <v>6</v>
      </c>
      <c r="X27" s="229">
        <f t="shared" si="6"/>
        <v>20721</v>
      </c>
      <c r="Y27" s="228">
        <f t="shared" si="7"/>
        <v>-0.12050576709618266</v>
      </c>
    </row>
    <row r="28" spans="1:25" ht="19.5" customHeight="1">
      <c r="A28" s="235" t="s">
        <v>280</v>
      </c>
      <c r="B28" s="233">
        <v>1154</v>
      </c>
      <c r="C28" s="230">
        <v>1156</v>
      </c>
      <c r="D28" s="229">
        <v>0</v>
      </c>
      <c r="E28" s="230">
        <v>0</v>
      </c>
      <c r="F28" s="229">
        <f t="shared" si="0"/>
        <v>2310</v>
      </c>
      <c r="G28" s="232">
        <f t="shared" si="1"/>
        <v>0.0031175351228794686</v>
      </c>
      <c r="H28" s="233">
        <v>1143</v>
      </c>
      <c r="I28" s="230">
        <v>1086</v>
      </c>
      <c r="J28" s="229"/>
      <c r="K28" s="230"/>
      <c r="L28" s="229">
        <f t="shared" si="2"/>
        <v>2229</v>
      </c>
      <c r="M28" s="234">
        <f t="shared" si="3"/>
        <v>0.03633916554508754</v>
      </c>
      <c r="N28" s="233">
        <v>5857</v>
      </c>
      <c r="O28" s="230">
        <v>5430</v>
      </c>
      <c r="P28" s="229"/>
      <c r="Q28" s="230"/>
      <c r="R28" s="229">
        <f t="shared" si="4"/>
        <v>11287</v>
      </c>
      <c r="S28" s="232">
        <f t="shared" si="5"/>
        <v>0.003034988276292297</v>
      </c>
      <c r="T28" s="233">
        <v>5955</v>
      </c>
      <c r="U28" s="230">
        <v>5510</v>
      </c>
      <c r="V28" s="229"/>
      <c r="W28" s="230"/>
      <c r="X28" s="229">
        <f t="shared" si="6"/>
        <v>11465</v>
      </c>
      <c r="Y28" s="228">
        <f t="shared" si="7"/>
        <v>-0.015525512429132138</v>
      </c>
    </row>
    <row r="29" spans="1:25" ht="19.5" customHeight="1">
      <c r="A29" s="235" t="s">
        <v>281</v>
      </c>
      <c r="B29" s="233">
        <v>1049</v>
      </c>
      <c r="C29" s="230">
        <v>966</v>
      </c>
      <c r="D29" s="229">
        <v>0</v>
      </c>
      <c r="E29" s="230">
        <v>0</v>
      </c>
      <c r="F29" s="229">
        <f t="shared" si="0"/>
        <v>2015</v>
      </c>
      <c r="G29" s="232">
        <f t="shared" si="1"/>
        <v>0.002719408343117805</v>
      </c>
      <c r="H29" s="233">
        <v>741</v>
      </c>
      <c r="I29" s="230">
        <v>624</v>
      </c>
      <c r="J29" s="229"/>
      <c r="K29" s="230"/>
      <c r="L29" s="229">
        <f t="shared" si="2"/>
        <v>1365</v>
      </c>
      <c r="M29" s="234">
        <f t="shared" si="3"/>
        <v>0.4761904761904763</v>
      </c>
      <c r="N29" s="233">
        <v>6280</v>
      </c>
      <c r="O29" s="230">
        <v>5523</v>
      </c>
      <c r="P29" s="229"/>
      <c r="Q29" s="230"/>
      <c r="R29" s="229">
        <f t="shared" si="4"/>
        <v>11803</v>
      </c>
      <c r="S29" s="232">
        <f t="shared" si="5"/>
        <v>0.0031737367436057394</v>
      </c>
      <c r="T29" s="233">
        <v>3971</v>
      </c>
      <c r="U29" s="230">
        <v>2933</v>
      </c>
      <c r="V29" s="229"/>
      <c r="W29" s="230"/>
      <c r="X29" s="229">
        <f t="shared" si="6"/>
        <v>6904</v>
      </c>
      <c r="Y29" s="228">
        <f t="shared" si="7"/>
        <v>0.7095886442641948</v>
      </c>
    </row>
    <row r="30" spans="1:25" ht="19.5" customHeight="1">
      <c r="A30" s="235" t="s">
        <v>282</v>
      </c>
      <c r="B30" s="233">
        <v>784</v>
      </c>
      <c r="C30" s="230">
        <v>585</v>
      </c>
      <c r="D30" s="229">
        <v>0</v>
      </c>
      <c r="E30" s="230">
        <v>0</v>
      </c>
      <c r="F30" s="229">
        <f t="shared" si="0"/>
        <v>1369</v>
      </c>
      <c r="G30" s="232">
        <f t="shared" si="1"/>
        <v>0.0018475781745549752</v>
      </c>
      <c r="H30" s="233">
        <v>1304</v>
      </c>
      <c r="I30" s="230">
        <v>1049</v>
      </c>
      <c r="J30" s="229">
        <v>1</v>
      </c>
      <c r="K30" s="230"/>
      <c r="L30" s="229">
        <f t="shared" si="2"/>
        <v>2354</v>
      </c>
      <c r="M30" s="234">
        <f t="shared" si="3"/>
        <v>-0.4184367034834324</v>
      </c>
      <c r="N30" s="233">
        <v>3716</v>
      </c>
      <c r="O30" s="230">
        <v>2890</v>
      </c>
      <c r="P30" s="229">
        <v>7</v>
      </c>
      <c r="Q30" s="230">
        <v>3</v>
      </c>
      <c r="R30" s="229">
        <f t="shared" si="4"/>
        <v>6616</v>
      </c>
      <c r="S30" s="232">
        <f t="shared" si="5"/>
        <v>0.0017789919762514251</v>
      </c>
      <c r="T30" s="233">
        <v>6482</v>
      </c>
      <c r="U30" s="230">
        <v>4897</v>
      </c>
      <c r="V30" s="229">
        <v>8</v>
      </c>
      <c r="W30" s="230"/>
      <c r="X30" s="229">
        <f t="shared" si="6"/>
        <v>11387</v>
      </c>
      <c r="Y30" s="228">
        <f t="shared" si="7"/>
        <v>-0.4189865636251866</v>
      </c>
    </row>
    <row r="31" spans="1:25" ht="19.5" customHeight="1" thickBot="1">
      <c r="A31" s="235" t="s">
        <v>262</v>
      </c>
      <c r="B31" s="233">
        <v>12270</v>
      </c>
      <c r="C31" s="230">
        <v>9718</v>
      </c>
      <c r="D31" s="229">
        <v>160</v>
      </c>
      <c r="E31" s="230">
        <v>154</v>
      </c>
      <c r="F31" s="229">
        <f t="shared" si="0"/>
        <v>22302</v>
      </c>
      <c r="G31" s="232">
        <f t="shared" si="1"/>
        <v>0.03009838454998178</v>
      </c>
      <c r="H31" s="233">
        <v>11418</v>
      </c>
      <c r="I31" s="230">
        <v>8652</v>
      </c>
      <c r="J31" s="229">
        <v>6</v>
      </c>
      <c r="K31" s="230">
        <v>23</v>
      </c>
      <c r="L31" s="229">
        <f t="shared" si="2"/>
        <v>20099</v>
      </c>
      <c r="M31" s="234">
        <f t="shared" si="3"/>
        <v>0.10960744315637605</v>
      </c>
      <c r="N31" s="233">
        <v>64175</v>
      </c>
      <c r="O31" s="230">
        <v>46641</v>
      </c>
      <c r="P31" s="229">
        <v>215</v>
      </c>
      <c r="Q31" s="230">
        <v>207</v>
      </c>
      <c r="R31" s="229">
        <f t="shared" si="4"/>
        <v>111238</v>
      </c>
      <c r="S31" s="232">
        <f t="shared" si="5"/>
        <v>0.02991105040118743</v>
      </c>
      <c r="T31" s="233">
        <v>54194</v>
      </c>
      <c r="U31" s="230">
        <v>38567</v>
      </c>
      <c r="V31" s="229">
        <v>46</v>
      </c>
      <c r="W31" s="230">
        <v>87</v>
      </c>
      <c r="X31" s="229">
        <f t="shared" si="6"/>
        <v>92894</v>
      </c>
      <c r="Y31" s="228">
        <f t="shared" si="7"/>
        <v>0.1974723878829634</v>
      </c>
    </row>
    <row r="32" spans="1:25" s="236" customFormat="1" ht="19.5" customHeight="1">
      <c r="A32" s="243" t="s">
        <v>60</v>
      </c>
      <c r="B32" s="240">
        <f>SUM(B33:B47)</f>
        <v>103777</v>
      </c>
      <c r="C32" s="239">
        <f>SUM(C33:C47)</f>
        <v>99956</v>
      </c>
      <c r="D32" s="238">
        <f>SUM(D33:D47)</f>
        <v>64</v>
      </c>
      <c r="E32" s="239">
        <f>SUM(E33:E47)</f>
        <v>3</v>
      </c>
      <c r="F32" s="238">
        <f t="shared" si="0"/>
        <v>203800</v>
      </c>
      <c r="G32" s="241">
        <f t="shared" si="1"/>
        <v>0.2750448736116172</v>
      </c>
      <c r="H32" s="240">
        <f>SUM(H33:H47)</f>
        <v>97432</v>
      </c>
      <c r="I32" s="239">
        <f>SUM(I33:I47)</f>
        <v>95043</v>
      </c>
      <c r="J32" s="238">
        <f>SUM(J33:J47)</f>
        <v>19</v>
      </c>
      <c r="K32" s="239">
        <f>SUM(K33:K47)</f>
        <v>34</v>
      </c>
      <c r="L32" s="238">
        <f t="shared" si="2"/>
        <v>192528</v>
      </c>
      <c r="M32" s="242">
        <f t="shared" si="3"/>
        <v>0.05854732818083597</v>
      </c>
      <c r="N32" s="240">
        <f>SUM(N33:N47)</f>
        <v>523848</v>
      </c>
      <c r="O32" s="239">
        <f>SUM(O33:O47)</f>
        <v>517200</v>
      </c>
      <c r="P32" s="238">
        <f>SUM(P33:P47)</f>
        <v>249</v>
      </c>
      <c r="Q32" s="239">
        <f>SUM(Q33:Q47)</f>
        <v>111</v>
      </c>
      <c r="R32" s="238">
        <f t="shared" si="4"/>
        <v>1041408</v>
      </c>
      <c r="S32" s="241">
        <f t="shared" si="5"/>
        <v>0.2800266741239486</v>
      </c>
      <c r="T32" s="240">
        <f>SUM(T33:T47)</f>
        <v>504328</v>
      </c>
      <c r="U32" s="239">
        <f>SUM(U33:U47)</f>
        <v>488844</v>
      </c>
      <c r="V32" s="238">
        <f>SUM(V33:V47)</f>
        <v>441</v>
      </c>
      <c r="W32" s="239">
        <f>SUM(W33:W47)</f>
        <v>339</v>
      </c>
      <c r="X32" s="238">
        <f t="shared" si="6"/>
        <v>993952</v>
      </c>
      <c r="Y32" s="237">
        <f t="shared" si="7"/>
        <v>0.047744760310357126</v>
      </c>
    </row>
    <row r="33" spans="1:25" ht="19.5" customHeight="1">
      <c r="A33" s="250" t="s">
        <v>283</v>
      </c>
      <c r="B33" s="247">
        <v>18782</v>
      </c>
      <c r="C33" s="245">
        <v>19165</v>
      </c>
      <c r="D33" s="246">
        <v>0</v>
      </c>
      <c r="E33" s="245">
        <v>0</v>
      </c>
      <c r="F33" s="229">
        <f t="shared" si="0"/>
        <v>37947</v>
      </c>
      <c r="G33" s="232">
        <f t="shared" si="1"/>
        <v>0.05121259970039273</v>
      </c>
      <c r="H33" s="247">
        <v>15514</v>
      </c>
      <c r="I33" s="245">
        <v>15889</v>
      </c>
      <c r="J33" s="246">
        <v>3</v>
      </c>
      <c r="K33" s="245"/>
      <c r="L33" s="246">
        <f t="shared" si="2"/>
        <v>31406</v>
      </c>
      <c r="M33" s="249">
        <f t="shared" si="3"/>
        <v>0.20827230465516133</v>
      </c>
      <c r="N33" s="247">
        <v>92213</v>
      </c>
      <c r="O33" s="245">
        <v>93784</v>
      </c>
      <c r="P33" s="246">
        <v>8</v>
      </c>
      <c r="Q33" s="245">
        <v>1</v>
      </c>
      <c r="R33" s="229">
        <f t="shared" si="4"/>
        <v>186006</v>
      </c>
      <c r="S33" s="232">
        <f t="shared" si="5"/>
        <v>0.050015595757953835</v>
      </c>
      <c r="T33" s="251">
        <v>76961</v>
      </c>
      <c r="U33" s="245">
        <v>77773</v>
      </c>
      <c r="V33" s="246">
        <v>5</v>
      </c>
      <c r="W33" s="245">
        <v>3</v>
      </c>
      <c r="X33" s="246">
        <f t="shared" si="6"/>
        <v>154742</v>
      </c>
      <c r="Y33" s="244">
        <f t="shared" si="7"/>
        <v>0.20203952385260626</v>
      </c>
    </row>
    <row r="34" spans="1:25" ht="19.5" customHeight="1">
      <c r="A34" s="250" t="s">
        <v>284</v>
      </c>
      <c r="B34" s="247">
        <v>15432</v>
      </c>
      <c r="C34" s="245">
        <v>14809</v>
      </c>
      <c r="D34" s="246">
        <v>0</v>
      </c>
      <c r="E34" s="245">
        <v>0</v>
      </c>
      <c r="F34" s="246">
        <f t="shared" si="0"/>
        <v>30241</v>
      </c>
      <c r="G34" s="248">
        <f t="shared" si="1"/>
        <v>0.0408127184636355</v>
      </c>
      <c r="H34" s="247">
        <v>14691</v>
      </c>
      <c r="I34" s="245">
        <v>13929</v>
      </c>
      <c r="J34" s="246">
        <v>0</v>
      </c>
      <c r="K34" s="245"/>
      <c r="L34" s="229">
        <f t="shared" si="2"/>
        <v>28620</v>
      </c>
      <c r="M34" s="249">
        <f t="shared" si="3"/>
        <v>0.056638714185883954</v>
      </c>
      <c r="N34" s="247">
        <v>73400</v>
      </c>
      <c r="O34" s="245">
        <v>73400</v>
      </c>
      <c r="P34" s="246"/>
      <c r="Q34" s="245">
        <v>0</v>
      </c>
      <c r="R34" s="246">
        <f t="shared" si="4"/>
        <v>146800</v>
      </c>
      <c r="S34" s="248">
        <f t="shared" si="5"/>
        <v>0.039473401165917354</v>
      </c>
      <c r="T34" s="251">
        <v>69668</v>
      </c>
      <c r="U34" s="245">
        <v>69577</v>
      </c>
      <c r="V34" s="246">
        <v>0</v>
      </c>
      <c r="W34" s="245">
        <v>0</v>
      </c>
      <c r="X34" s="246">
        <f t="shared" si="6"/>
        <v>139245</v>
      </c>
      <c r="Y34" s="244">
        <f t="shared" si="7"/>
        <v>0.05425688534597284</v>
      </c>
    </row>
    <row r="35" spans="1:25" ht="19.5" customHeight="1">
      <c r="A35" s="250" t="s">
        <v>285</v>
      </c>
      <c r="B35" s="247">
        <v>10165</v>
      </c>
      <c r="C35" s="245">
        <v>10236</v>
      </c>
      <c r="D35" s="246">
        <v>0</v>
      </c>
      <c r="E35" s="245">
        <v>0</v>
      </c>
      <c r="F35" s="246">
        <f t="shared" si="0"/>
        <v>20401</v>
      </c>
      <c r="G35" s="248">
        <f t="shared" si="1"/>
        <v>0.027532828589551535</v>
      </c>
      <c r="H35" s="247">
        <v>10229</v>
      </c>
      <c r="I35" s="245">
        <v>10386</v>
      </c>
      <c r="J35" s="246"/>
      <c r="K35" s="245">
        <v>0</v>
      </c>
      <c r="L35" s="246">
        <f t="shared" si="2"/>
        <v>20615</v>
      </c>
      <c r="M35" s="249">
        <f t="shared" si="3"/>
        <v>-0.010380790686393415</v>
      </c>
      <c r="N35" s="247">
        <v>52931</v>
      </c>
      <c r="O35" s="245">
        <v>56298</v>
      </c>
      <c r="P35" s="246">
        <v>54</v>
      </c>
      <c r="Q35" s="245">
        <v>0</v>
      </c>
      <c r="R35" s="246">
        <f t="shared" si="4"/>
        <v>109283</v>
      </c>
      <c r="S35" s="248">
        <f t="shared" si="5"/>
        <v>0.02938536580119173</v>
      </c>
      <c r="T35" s="251">
        <v>56889</v>
      </c>
      <c r="U35" s="245">
        <v>54998</v>
      </c>
      <c r="V35" s="246"/>
      <c r="W35" s="245">
        <v>4</v>
      </c>
      <c r="X35" s="246">
        <f t="shared" si="6"/>
        <v>111891</v>
      </c>
      <c r="Y35" s="244">
        <f t="shared" si="7"/>
        <v>-0.02330839835196752</v>
      </c>
    </row>
    <row r="36" spans="1:25" ht="19.5" customHeight="1">
      <c r="A36" s="250" t="s">
        <v>286</v>
      </c>
      <c r="B36" s="247">
        <v>9250</v>
      </c>
      <c r="C36" s="245">
        <v>8322</v>
      </c>
      <c r="D36" s="246">
        <v>0</v>
      </c>
      <c r="E36" s="245">
        <v>0</v>
      </c>
      <c r="F36" s="246">
        <f t="shared" si="0"/>
        <v>17572</v>
      </c>
      <c r="G36" s="248">
        <f t="shared" si="1"/>
        <v>0.023714860250752392</v>
      </c>
      <c r="H36" s="247">
        <v>7085</v>
      </c>
      <c r="I36" s="245">
        <v>6594</v>
      </c>
      <c r="J36" s="246"/>
      <c r="K36" s="245"/>
      <c r="L36" s="229">
        <f t="shared" si="2"/>
        <v>13679</v>
      </c>
      <c r="M36" s="249" t="s">
        <v>50</v>
      </c>
      <c r="N36" s="247">
        <v>42650</v>
      </c>
      <c r="O36" s="245">
        <v>42737</v>
      </c>
      <c r="P36" s="246">
        <v>2</v>
      </c>
      <c r="Q36" s="245">
        <v>2</v>
      </c>
      <c r="R36" s="229">
        <f t="shared" si="4"/>
        <v>85391</v>
      </c>
      <c r="S36" s="248">
        <f t="shared" si="5"/>
        <v>0.022960989093725126</v>
      </c>
      <c r="T36" s="251">
        <v>35284</v>
      </c>
      <c r="U36" s="245">
        <v>35301</v>
      </c>
      <c r="V36" s="246"/>
      <c r="W36" s="245"/>
      <c r="X36" s="246">
        <f t="shared" si="6"/>
        <v>70585</v>
      </c>
      <c r="Y36" s="244" t="s">
        <v>50</v>
      </c>
    </row>
    <row r="37" spans="1:25" ht="19.5" customHeight="1">
      <c r="A37" s="250" t="s">
        <v>287</v>
      </c>
      <c r="B37" s="247">
        <v>6599</v>
      </c>
      <c r="C37" s="245">
        <v>6950</v>
      </c>
      <c r="D37" s="246">
        <v>47</v>
      </c>
      <c r="E37" s="245">
        <v>0</v>
      </c>
      <c r="F37" s="246">
        <f t="shared" si="0"/>
        <v>13596</v>
      </c>
      <c r="G37" s="248">
        <f t="shared" si="1"/>
        <v>0.018348921008947732</v>
      </c>
      <c r="H37" s="247">
        <v>7153</v>
      </c>
      <c r="I37" s="245">
        <v>6512</v>
      </c>
      <c r="J37" s="246"/>
      <c r="K37" s="245">
        <v>0</v>
      </c>
      <c r="L37" s="246">
        <f t="shared" si="2"/>
        <v>13665</v>
      </c>
      <c r="M37" s="249">
        <f t="shared" si="3"/>
        <v>-0.005049396267837514</v>
      </c>
      <c r="N37" s="247">
        <v>38250</v>
      </c>
      <c r="O37" s="245">
        <v>38465</v>
      </c>
      <c r="P37" s="246">
        <v>47</v>
      </c>
      <c r="Q37" s="245">
        <v>0</v>
      </c>
      <c r="R37" s="246">
        <f t="shared" si="4"/>
        <v>76762</v>
      </c>
      <c r="S37" s="248">
        <f t="shared" si="5"/>
        <v>0.02064071675952417</v>
      </c>
      <c r="T37" s="251">
        <v>40968</v>
      </c>
      <c r="U37" s="245">
        <v>37983</v>
      </c>
      <c r="V37" s="246"/>
      <c r="W37" s="245">
        <v>0</v>
      </c>
      <c r="X37" s="246">
        <f t="shared" si="6"/>
        <v>78951</v>
      </c>
      <c r="Y37" s="244">
        <f t="shared" si="7"/>
        <v>-0.027726057934668313</v>
      </c>
    </row>
    <row r="38" spans="1:25" ht="19.5" customHeight="1">
      <c r="A38" s="250" t="s">
        <v>288</v>
      </c>
      <c r="B38" s="247">
        <v>6222</v>
      </c>
      <c r="C38" s="245">
        <v>6623</v>
      </c>
      <c r="D38" s="246">
        <v>0</v>
      </c>
      <c r="E38" s="245">
        <v>0</v>
      </c>
      <c r="F38" s="246">
        <f t="shared" si="0"/>
        <v>12845</v>
      </c>
      <c r="G38" s="248">
        <f t="shared" si="1"/>
        <v>0.017335384698435836</v>
      </c>
      <c r="H38" s="247">
        <v>8817</v>
      </c>
      <c r="I38" s="245">
        <v>7924</v>
      </c>
      <c r="J38" s="246"/>
      <c r="K38" s="245">
        <v>0</v>
      </c>
      <c r="L38" s="246">
        <f t="shared" si="2"/>
        <v>16741</v>
      </c>
      <c r="M38" s="249">
        <f t="shared" si="3"/>
        <v>-0.23272205961412107</v>
      </c>
      <c r="N38" s="247">
        <v>35642</v>
      </c>
      <c r="O38" s="245">
        <v>34549</v>
      </c>
      <c r="P38" s="246"/>
      <c r="Q38" s="245">
        <v>2</v>
      </c>
      <c r="R38" s="246">
        <f t="shared" si="4"/>
        <v>70193</v>
      </c>
      <c r="S38" s="248">
        <f t="shared" si="5"/>
        <v>0.01887436272506292</v>
      </c>
      <c r="T38" s="251">
        <v>47756</v>
      </c>
      <c r="U38" s="245">
        <v>44180</v>
      </c>
      <c r="V38" s="246">
        <v>2</v>
      </c>
      <c r="W38" s="245">
        <v>0</v>
      </c>
      <c r="X38" s="246">
        <f t="shared" si="6"/>
        <v>91938</v>
      </c>
      <c r="Y38" s="244">
        <f t="shared" si="7"/>
        <v>-0.23651808827688225</v>
      </c>
    </row>
    <row r="39" spans="1:25" ht="19.5" customHeight="1">
      <c r="A39" s="250" t="s">
        <v>289</v>
      </c>
      <c r="B39" s="247">
        <v>4764</v>
      </c>
      <c r="C39" s="245">
        <v>4419</v>
      </c>
      <c r="D39" s="246">
        <v>0</v>
      </c>
      <c r="E39" s="245">
        <v>0</v>
      </c>
      <c r="F39" s="246">
        <f>SUM(B39:E39)</f>
        <v>9183</v>
      </c>
      <c r="G39" s="248">
        <f>F39/$F$9</f>
        <v>0.012393214300174095</v>
      </c>
      <c r="H39" s="247">
        <v>3755</v>
      </c>
      <c r="I39" s="245">
        <v>3976</v>
      </c>
      <c r="J39" s="246"/>
      <c r="K39" s="245"/>
      <c r="L39" s="246">
        <f>SUM(H39:K39)</f>
        <v>7731</v>
      </c>
      <c r="M39" s="249">
        <f>IF(ISERROR(F39/L39-1),"         /0",(F39/L39-1))</f>
        <v>0.187815289095848</v>
      </c>
      <c r="N39" s="247">
        <v>22104</v>
      </c>
      <c r="O39" s="245">
        <v>20309</v>
      </c>
      <c r="P39" s="246">
        <v>3</v>
      </c>
      <c r="Q39" s="245"/>
      <c r="R39" s="246">
        <f>SUM(N39:Q39)</f>
        <v>42416</v>
      </c>
      <c r="S39" s="248">
        <f>R39/$R$9</f>
        <v>0.011405339127067782</v>
      </c>
      <c r="T39" s="251">
        <v>20142</v>
      </c>
      <c r="U39" s="245">
        <v>20396</v>
      </c>
      <c r="V39" s="246"/>
      <c r="W39" s="245"/>
      <c r="X39" s="246">
        <f>SUM(T39:W39)</f>
        <v>40538</v>
      </c>
      <c r="Y39" s="244">
        <f>IF(ISERROR(R39/X39-1),"         /0",(R39/X39-1))</f>
        <v>0.046326903152597465</v>
      </c>
    </row>
    <row r="40" spans="1:25" ht="19.5" customHeight="1">
      <c r="A40" s="250" t="s">
        <v>290</v>
      </c>
      <c r="B40" s="247">
        <v>5247</v>
      </c>
      <c r="C40" s="245">
        <v>3840</v>
      </c>
      <c r="D40" s="246">
        <v>0</v>
      </c>
      <c r="E40" s="245">
        <v>0</v>
      </c>
      <c r="F40" s="246">
        <f t="shared" si="0"/>
        <v>9087</v>
      </c>
      <c r="G40" s="248">
        <f t="shared" si="1"/>
        <v>0.01226365439896352</v>
      </c>
      <c r="H40" s="247">
        <v>3478</v>
      </c>
      <c r="I40" s="245">
        <v>3765</v>
      </c>
      <c r="J40" s="246"/>
      <c r="K40" s="245"/>
      <c r="L40" s="246">
        <f t="shared" si="2"/>
        <v>7243</v>
      </c>
      <c r="M40" s="249">
        <f t="shared" si="3"/>
        <v>0.25459063923788494</v>
      </c>
      <c r="N40" s="247">
        <v>25651</v>
      </c>
      <c r="O40" s="245">
        <v>23410</v>
      </c>
      <c r="P40" s="246"/>
      <c r="Q40" s="245"/>
      <c r="R40" s="246">
        <f t="shared" si="4"/>
        <v>49061</v>
      </c>
      <c r="S40" s="248">
        <f t="shared" si="5"/>
        <v>0.013192128982296126</v>
      </c>
      <c r="T40" s="251">
        <v>13550</v>
      </c>
      <c r="U40" s="245">
        <v>14268</v>
      </c>
      <c r="V40" s="246"/>
      <c r="W40" s="245"/>
      <c r="X40" s="246">
        <f t="shared" si="6"/>
        <v>27818</v>
      </c>
      <c r="Y40" s="244">
        <f t="shared" si="7"/>
        <v>0.7636422460277519</v>
      </c>
    </row>
    <row r="41" spans="1:25" ht="19.5" customHeight="1">
      <c r="A41" s="250" t="s">
        <v>291</v>
      </c>
      <c r="B41" s="247">
        <v>2008</v>
      </c>
      <c r="C41" s="245">
        <v>1872</v>
      </c>
      <c r="D41" s="246">
        <v>0</v>
      </c>
      <c r="E41" s="245">
        <v>0</v>
      </c>
      <c r="F41" s="246">
        <f>SUM(B41:E41)</f>
        <v>3880</v>
      </c>
      <c r="G41" s="248">
        <f>F41/$F$9</f>
        <v>0.005236379340594086</v>
      </c>
      <c r="H41" s="247">
        <v>1603</v>
      </c>
      <c r="I41" s="245">
        <v>1668</v>
      </c>
      <c r="J41" s="246"/>
      <c r="K41" s="245">
        <v>1</v>
      </c>
      <c r="L41" s="246">
        <f>SUM(H41:K41)</f>
        <v>3272</v>
      </c>
      <c r="M41" s="249">
        <f>IF(ISERROR(F41/L41-1),"         /0",(F41/L41-1))</f>
        <v>0.18581907090464544</v>
      </c>
      <c r="N41" s="247">
        <v>10726</v>
      </c>
      <c r="O41" s="245">
        <v>10607</v>
      </c>
      <c r="P41" s="246"/>
      <c r="Q41" s="245">
        <v>0</v>
      </c>
      <c r="R41" s="246">
        <f>SUM(N41:Q41)</f>
        <v>21333</v>
      </c>
      <c r="S41" s="248">
        <f>R41/$R$9</f>
        <v>0.0057362811108481945</v>
      </c>
      <c r="T41" s="251">
        <v>8535</v>
      </c>
      <c r="U41" s="245">
        <v>7455</v>
      </c>
      <c r="V41" s="246">
        <v>59</v>
      </c>
      <c r="W41" s="245">
        <v>5</v>
      </c>
      <c r="X41" s="246">
        <f>SUM(T41:W41)</f>
        <v>16054</v>
      </c>
      <c r="Y41" s="244">
        <f>IF(ISERROR(R41/X41-1),"         /0",(R41/X41-1))</f>
        <v>0.32882770649059423</v>
      </c>
    </row>
    <row r="42" spans="1:25" ht="19.5" customHeight="1">
      <c r="A42" s="250" t="s">
        <v>292</v>
      </c>
      <c r="B42" s="247">
        <v>1516</v>
      </c>
      <c r="C42" s="245">
        <v>1715</v>
      </c>
      <c r="D42" s="246">
        <v>0</v>
      </c>
      <c r="E42" s="245">
        <v>0</v>
      </c>
      <c r="F42" s="246">
        <f t="shared" si="0"/>
        <v>3231</v>
      </c>
      <c r="G42" s="248">
        <f t="shared" si="1"/>
        <v>0.0043605004251184255</v>
      </c>
      <c r="H42" s="247">
        <v>2344</v>
      </c>
      <c r="I42" s="245">
        <v>2088</v>
      </c>
      <c r="J42" s="246"/>
      <c r="K42" s="245"/>
      <c r="L42" s="246">
        <f t="shared" si="2"/>
        <v>4432</v>
      </c>
      <c r="M42" s="249">
        <f t="shared" si="3"/>
        <v>-0.27098375451263534</v>
      </c>
      <c r="N42" s="247">
        <v>8232</v>
      </c>
      <c r="O42" s="245">
        <v>8393</v>
      </c>
      <c r="P42" s="246"/>
      <c r="Q42" s="245">
        <v>0</v>
      </c>
      <c r="R42" s="246">
        <f t="shared" si="4"/>
        <v>16625</v>
      </c>
      <c r="S42" s="248">
        <f t="shared" si="5"/>
        <v>0.004470335792802289</v>
      </c>
      <c r="T42" s="251">
        <v>12289</v>
      </c>
      <c r="U42" s="245">
        <v>9957</v>
      </c>
      <c r="V42" s="246"/>
      <c r="W42" s="245">
        <v>0</v>
      </c>
      <c r="X42" s="246">
        <f t="shared" si="6"/>
        <v>22246</v>
      </c>
      <c r="Y42" s="244">
        <f t="shared" si="7"/>
        <v>-0.25267463813719315</v>
      </c>
    </row>
    <row r="43" spans="1:25" ht="19.5" customHeight="1">
      <c r="A43" s="250" t="s">
        <v>293</v>
      </c>
      <c r="B43" s="247">
        <v>1565</v>
      </c>
      <c r="C43" s="245">
        <v>1498</v>
      </c>
      <c r="D43" s="246">
        <v>0</v>
      </c>
      <c r="E43" s="245">
        <v>0</v>
      </c>
      <c r="F43" s="246">
        <f t="shared" si="0"/>
        <v>3063</v>
      </c>
      <c r="G43" s="248">
        <f t="shared" si="1"/>
        <v>0.004133770597999919</v>
      </c>
      <c r="H43" s="247">
        <v>1225</v>
      </c>
      <c r="I43" s="245">
        <v>1342</v>
      </c>
      <c r="J43" s="246"/>
      <c r="K43" s="245"/>
      <c r="L43" s="246">
        <f t="shared" si="2"/>
        <v>2567</v>
      </c>
      <c r="M43" s="249">
        <f t="shared" si="3"/>
        <v>0.19322165952473713</v>
      </c>
      <c r="N43" s="247">
        <v>7767</v>
      </c>
      <c r="O43" s="245">
        <v>8026</v>
      </c>
      <c r="P43" s="246"/>
      <c r="Q43" s="245">
        <v>47</v>
      </c>
      <c r="R43" s="246">
        <f t="shared" si="4"/>
        <v>15840</v>
      </c>
      <c r="S43" s="248">
        <f t="shared" si="5"/>
        <v>0.004259255275668466</v>
      </c>
      <c r="T43" s="251">
        <v>7272</v>
      </c>
      <c r="U43" s="245">
        <v>7686</v>
      </c>
      <c r="V43" s="246"/>
      <c r="W43" s="245"/>
      <c r="X43" s="246">
        <f t="shared" si="6"/>
        <v>14958</v>
      </c>
      <c r="Y43" s="244">
        <f t="shared" si="7"/>
        <v>0.05896510228640195</v>
      </c>
    </row>
    <row r="44" spans="1:25" ht="19.5" customHeight="1">
      <c r="A44" s="250" t="s">
        <v>294</v>
      </c>
      <c r="B44" s="247">
        <v>1575</v>
      </c>
      <c r="C44" s="245">
        <v>1089</v>
      </c>
      <c r="D44" s="246">
        <v>0</v>
      </c>
      <c r="E44" s="245">
        <v>0</v>
      </c>
      <c r="F44" s="246">
        <f t="shared" si="0"/>
        <v>2664</v>
      </c>
      <c r="G44" s="248">
        <f t="shared" si="1"/>
        <v>0.003595287258593465</v>
      </c>
      <c r="H44" s="247">
        <v>1285</v>
      </c>
      <c r="I44" s="245">
        <v>1165</v>
      </c>
      <c r="J44" s="246"/>
      <c r="K44" s="245">
        <v>0</v>
      </c>
      <c r="L44" s="246">
        <f t="shared" si="2"/>
        <v>2450</v>
      </c>
      <c r="M44" s="249">
        <f t="shared" si="3"/>
        <v>0.08734693877551014</v>
      </c>
      <c r="N44" s="247">
        <v>6488</v>
      </c>
      <c r="O44" s="245">
        <v>4620</v>
      </c>
      <c r="P44" s="246"/>
      <c r="Q44" s="245">
        <v>0</v>
      </c>
      <c r="R44" s="246">
        <f t="shared" si="4"/>
        <v>11108</v>
      </c>
      <c r="S44" s="248">
        <f t="shared" si="5"/>
        <v>0.002986856540538215</v>
      </c>
      <c r="T44" s="251">
        <v>7501</v>
      </c>
      <c r="U44" s="245">
        <v>5966</v>
      </c>
      <c r="V44" s="246">
        <v>8</v>
      </c>
      <c r="W44" s="245">
        <v>0</v>
      </c>
      <c r="X44" s="246">
        <f t="shared" si="6"/>
        <v>13475</v>
      </c>
      <c r="Y44" s="244">
        <f t="shared" si="7"/>
        <v>-0.17565862708719848</v>
      </c>
    </row>
    <row r="45" spans="1:25" ht="19.5" customHeight="1">
      <c r="A45" s="250" t="s">
        <v>295</v>
      </c>
      <c r="B45" s="247">
        <v>1125</v>
      </c>
      <c r="C45" s="245">
        <v>799</v>
      </c>
      <c r="D45" s="246">
        <v>0</v>
      </c>
      <c r="E45" s="245">
        <v>0</v>
      </c>
      <c r="F45" s="246">
        <f t="shared" si="0"/>
        <v>1924</v>
      </c>
      <c r="G45" s="248">
        <f t="shared" si="1"/>
        <v>0.0025965963534286137</v>
      </c>
      <c r="H45" s="247">
        <v>758</v>
      </c>
      <c r="I45" s="245">
        <v>679</v>
      </c>
      <c r="J45" s="246"/>
      <c r="K45" s="245"/>
      <c r="L45" s="246">
        <f t="shared" si="2"/>
        <v>1437</v>
      </c>
      <c r="M45" s="249">
        <f t="shared" si="3"/>
        <v>0.3389004871259569</v>
      </c>
      <c r="N45" s="247">
        <v>4792</v>
      </c>
      <c r="O45" s="245">
        <v>3986</v>
      </c>
      <c r="P45" s="246"/>
      <c r="Q45" s="245">
        <v>5</v>
      </c>
      <c r="R45" s="246">
        <f t="shared" si="4"/>
        <v>8783</v>
      </c>
      <c r="S45" s="248">
        <f t="shared" si="5"/>
        <v>0.0023616817604921805</v>
      </c>
      <c r="T45" s="251">
        <v>3704</v>
      </c>
      <c r="U45" s="245">
        <v>3261</v>
      </c>
      <c r="V45" s="246"/>
      <c r="W45" s="245"/>
      <c r="X45" s="246">
        <f t="shared" si="6"/>
        <v>6965</v>
      </c>
      <c r="Y45" s="244">
        <f t="shared" si="7"/>
        <v>0.26101938262742275</v>
      </c>
    </row>
    <row r="46" spans="1:25" ht="19.5" customHeight="1">
      <c r="A46" s="250" t="s">
        <v>296</v>
      </c>
      <c r="B46" s="247">
        <v>666</v>
      </c>
      <c r="C46" s="245">
        <v>580</v>
      </c>
      <c r="D46" s="246">
        <v>0</v>
      </c>
      <c r="E46" s="245">
        <v>0</v>
      </c>
      <c r="F46" s="246">
        <f t="shared" si="0"/>
        <v>1246</v>
      </c>
      <c r="G46" s="248">
        <f t="shared" si="1"/>
        <v>0.0016815795511289256</v>
      </c>
      <c r="H46" s="247">
        <v>647</v>
      </c>
      <c r="I46" s="245">
        <v>617</v>
      </c>
      <c r="J46" s="246"/>
      <c r="K46" s="245"/>
      <c r="L46" s="246">
        <f t="shared" si="2"/>
        <v>1264</v>
      </c>
      <c r="M46" s="249" t="s">
        <v>50</v>
      </c>
      <c r="N46" s="247">
        <v>4440</v>
      </c>
      <c r="O46" s="245">
        <v>4524</v>
      </c>
      <c r="P46" s="246"/>
      <c r="Q46" s="245"/>
      <c r="R46" s="229">
        <f t="shared" si="4"/>
        <v>8964</v>
      </c>
      <c r="S46" s="248">
        <f t="shared" si="5"/>
        <v>0.002410351281003291</v>
      </c>
      <c r="T46" s="251">
        <v>3484</v>
      </c>
      <c r="U46" s="245">
        <v>3584</v>
      </c>
      <c r="V46" s="246"/>
      <c r="W46" s="245"/>
      <c r="X46" s="246">
        <f t="shared" si="6"/>
        <v>7068</v>
      </c>
      <c r="Y46" s="244" t="s">
        <v>50</v>
      </c>
    </row>
    <row r="47" spans="1:25" ht="19.5" customHeight="1" thickBot="1">
      <c r="A47" s="250" t="s">
        <v>262</v>
      </c>
      <c r="B47" s="247">
        <v>18861</v>
      </c>
      <c r="C47" s="245">
        <v>18039</v>
      </c>
      <c r="D47" s="246">
        <v>17</v>
      </c>
      <c r="E47" s="245">
        <v>3</v>
      </c>
      <c r="F47" s="246">
        <f aca="true" t="shared" si="8" ref="F47:F79">SUM(B47:E47)</f>
        <v>36920</v>
      </c>
      <c r="G47" s="248">
        <f aca="true" t="shared" si="9" ref="G47:G79">F47/$F$9</f>
        <v>0.049826578673900425</v>
      </c>
      <c r="H47" s="247">
        <v>18848</v>
      </c>
      <c r="I47" s="245">
        <v>18509</v>
      </c>
      <c r="J47" s="246">
        <v>16</v>
      </c>
      <c r="K47" s="245">
        <v>33</v>
      </c>
      <c r="L47" s="246">
        <f aca="true" t="shared" si="10" ref="L47:L79">SUM(H47:K47)</f>
        <v>37406</v>
      </c>
      <c r="M47" s="249">
        <f aca="true" t="shared" si="11" ref="M47:M79">IF(ISERROR(F47/L47-1),"         /0",(F47/L47-1))</f>
        <v>-0.01299256803721327</v>
      </c>
      <c r="N47" s="247">
        <v>98562</v>
      </c>
      <c r="O47" s="245">
        <v>94092</v>
      </c>
      <c r="P47" s="246">
        <v>135</v>
      </c>
      <c r="Q47" s="245">
        <v>54</v>
      </c>
      <c r="R47" s="246">
        <f aca="true" t="shared" si="12" ref="R47:R79">SUM(N47:Q47)</f>
        <v>192843</v>
      </c>
      <c r="S47" s="248">
        <f aca="true" t="shared" si="13" ref="S47:S79">R47/$R$9</f>
        <v>0.05185401294985695</v>
      </c>
      <c r="T47" s="251">
        <v>100325</v>
      </c>
      <c r="U47" s="245">
        <v>96459</v>
      </c>
      <c r="V47" s="246">
        <v>367</v>
      </c>
      <c r="W47" s="245">
        <v>327</v>
      </c>
      <c r="X47" s="246">
        <f aca="true" t="shared" si="14" ref="X47:X80">SUM(T47:W47)</f>
        <v>197478</v>
      </c>
      <c r="Y47" s="244">
        <f aca="true" t="shared" si="15" ref="Y47:Y79">IF(ISERROR(R47/X47-1),"         /0",(R47/X47-1))</f>
        <v>-0.023470968918056667</v>
      </c>
    </row>
    <row r="48" spans="1:25" s="236" customFormat="1" ht="19.5" customHeight="1">
      <c r="A48" s="243" t="s">
        <v>59</v>
      </c>
      <c r="B48" s="240">
        <f>SUM(B49:B59)</f>
        <v>47353</v>
      </c>
      <c r="C48" s="239">
        <f>SUM(C49:C59)</f>
        <v>40986</v>
      </c>
      <c r="D48" s="238">
        <f>SUM(D49:D59)</f>
        <v>3</v>
      </c>
      <c r="E48" s="239">
        <f>SUM(E49:E59)</f>
        <v>0</v>
      </c>
      <c r="F48" s="238">
        <f t="shared" si="8"/>
        <v>88342</v>
      </c>
      <c r="G48" s="241">
        <f t="shared" si="9"/>
        <v>0.11922479992442339</v>
      </c>
      <c r="H48" s="240">
        <f>SUM(H49:H59)</f>
        <v>44624</v>
      </c>
      <c r="I48" s="239">
        <f>SUM(I49:I59)</f>
        <v>38542</v>
      </c>
      <c r="J48" s="238">
        <f>SUM(J49:J59)</f>
        <v>5</v>
      </c>
      <c r="K48" s="239">
        <f>SUM(K49:K59)</f>
        <v>14</v>
      </c>
      <c r="L48" s="238">
        <f t="shared" si="10"/>
        <v>83185</v>
      </c>
      <c r="M48" s="242">
        <f t="shared" si="11"/>
        <v>0.06199434994289832</v>
      </c>
      <c r="N48" s="240">
        <f>SUM(N49:N59)</f>
        <v>232282</v>
      </c>
      <c r="O48" s="239">
        <f>SUM(O49:O59)</f>
        <v>198051</v>
      </c>
      <c r="P48" s="238">
        <f>SUM(P49:P59)</f>
        <v>98</v>
      </c>
      <c r="Q48" s="239">
        <f>SUM(Q49:Q59)</f>
        <v>3</v>
      </c>
      <c r="R48" s="238">
        <f t="shared" si="12"/>
        <v>430434</v>
      </c>
      <c r="S48" s="241">
        <f t="shared" si="13"/>
        <v>0.11574042205347732</v>
      </c>
      <c r="T48" s="240">
        <f>SUM(T49:T59)</f>
        <v>219100</v>
      </c>
      <c r="U48" s="239">
        <f>SUM(U49:U59)</f>
        <v>190817</v>
      </c>
      <c r="V48" s="238">
        <f>SUM(V49:V59)</f>
        <v>58</v>
      </c>
      <c r="W48" s="239">
        <f>SUM(W49:W59)</f>
        <v>56</v>
      </c>
      <c r="X48" s="238">
        <f t="shared" si="14"/>
        <v>410031</v>
      </c>
      <c r="Y48" s="237">
        <f t="shared" si="15"/>
        <v>0.04975965231897095</v>
      </c>
    </row>
    <row r="49" spans="1:25" ht="19.5" customHeight="1">
      <c r="A49" s="250" t="s">
        <v>297</v>
      </c>
      <c r="B49" s="247">
        <v>18696</v>
      </c>
      <c r="C49" s="245">
        <v>16115</v>
      </c>
      <c r="D49" s="246">
        <v>0</v>
      </c>
      <c r="E49" s="245">
        <v>0</v>
      </c>
      <c r="F49" s="246">
        <f t="shared" si="8"/>
        <v>34811</v>
      </c>
      <c r="G49" s="248">
        <f t="shared" si="9"/>
        <v>0.0469803095941806</v>
      </c>
      <c r="H49" s="247">
        <v>17144</v>
      </c>
      <c r="I49" s="245">
        <v>15066</v>
      </c>
      <c r="J49" s="246"/>
      <c r="K49" s="245"/>
      <c r="L49" s="246">
        <f t="shared" si="10"/>
        <v>32210</v>
      </c>
      <c r="M49" s="249">
        <f t="shared" si="11"/>
        <v>0.08075131946600433</v>
      </c>
      <c r="N49" s="247">
        <v>88071</v>
      </c>
      <c r="O49" s="245">
        <v>79010</v>
      </c>
      <c r="P49" s="246">
        <v>57</v>
      </c>
      <c r="Q49" s="245">
        <v>0</v>
      </c>
      <c r="R49" s="246">
        <f t="shared" si="12"/>
        <v>167138</v>
      </c>
      <c r="S49" s="248">
        <f t="shared" si="13"/>
        <v>0.044942134360143694</v>
      </c>
      <c r="T49" s="247">
        <v>78382</v>
      </c>
      <c r="U49" s="245">
        <v>73389</v>
      </c>
      <c r="V49" s="246">
        <v>1</v>
      </c>
      <c r="W49" s="245"/>
      <c r="X49" s="229">
        <f t="shared" si="14"/>
        <v>151772</v>
      </c>
      <c r="Y49" s="244">
        <f t="shared" si="15"/>
        <v>0.10124397121998796</v>
      </c>
    </row>
    <row r="50" spans="1:25" ht="19.5" customHeight="1">
      <c r="A50" s="250" t="s">
        <v>298</v>
      </c>
      <c r="B50" s="247">
        <v>7976</v>
      </c>
      <c r="C50" s="245">
        <v>6734</v>
      </c>
      <c r="D50" s="246">
        <v>0</v>
      </c>
      <c r="E50" s="245">
        <v>0</v>
      </c>
      <c r="F50" s="246">
        <f t="shared" si="8"/>
        <v>14710</v>
      </c>
      <c r="G50" s="248">
        <f t="shared" si="9"/>
        <v>0.019852355695912115</v>
      </c>
      <c r="H50" s="247">
        <v>8013</v>
      </c>
      <c r="I50" s="245">
        <v>6412</v>
      </c>
      <c r="J50" s="246"/>
      <c r="K50" s="245"/>
      <c r="L50" s="246">
        <f t="shared" si="10"/>
        <v>14425</v>
      </c>
      <c r="M50" s="249">
        <f t="shared" si="11"/>
        <v>0.019757365684575312</v>
      </c>
      <c r="N50" s="247">
        <v>38118</v>
      </c>
      <c r="O50" s="245">
        <v>32802</v>
      </c>
      <c r="P50" s="246"/>
      <c r="Q50" s="245"/>
      <c r="R50" s="246">
        <f t="shared" si="12"/>
        <v>70920</v>
      </c>
      <c r="S50" s="248">
        <f t="shared" si="13"/>
        <v>0.019069847484242907</v>
      </c>
      <c r="T50" s="247">
        <v>37922</v>
      </c>
      <c r="U50" s="245">
        <v>31377</v>
      </c>
      <c r="V50" s="246"/>
      <c r="W50" s="245">
        <v>0</v>
      </c>
      <c r="X50" s="229">
        <f t="shared" si="14"/>
        <v>69299</v>
      </c>
      <c r="Y50" s="244">
        <f t="shared" si="15"/>
        <v>0.023391390929162093</v>
      </c>
    </row>
    <row r="51" spans="1:25" ht="19.5" customHeight="1">
      <c r="A51" s="250" t="s">
        <v>299</v>
      </c>
      <c r="B51" s="247">
        <v>7543</v>
      </c>
      <c r="C51" s="245">
        <v>6404</v>
      </c>
      <c r="D51" s="246">
        <v>0</v>
      </c>
      <c r="E51" s="245">
        <v>0</v>
      </c>
      <c r="F51" s="246">
        <f t="shared" si="8"/>
        <v>13947</v>
      </c>
      <c r="G51" s="248">
        <f t="shared" si="9"/>
        <v>0.018822624397748896</v>
      </c>
      <c r="H51" s="247">
        <v>6310</v>
      </c>
      <c r="I51" s="245">
        <v>5397</v>
      </c>
      <c r="J51" s="246"/>
      <c r="K51" s="245"/>
      <c r="L51" s="246">
        <f t="shared" si="10"/>
        <v>11707</v>
      </c>
      <c r="M51" s="249">
        <f t="shared" si="11"/>
        <v>0.19133851541812597</v>
      </c>
      <c r="N51" s="247">
        <v>34590</v>
      </c>
      <c r="O51" s="245">
        <v>31796</v>
      </c>
      <c r="P51" s="246"/>
      <c r="Q51" s="245"/>
      <c r="R51" s="246">
        <f t="shared" si="12"/>
        <v>66386</v>
      </c>
      <c r="S51" s="248">
        <f t="shared" si="13"/>
        <v>0.01785068944005851</v>
      </c>
      <c r="T51" s="247">
        <v>32700</v>
      </c>
      <c r="U51" s="245">
        <v>29782</v>
      </c>
      <c r="V51" s="246"/>
      <c r="W51" s="245"/>
      <c r="X51" s="229">
        <f t="shared" si="14"/>
        <v>62482</v>
      </c>
      <c r="Y51" s="244">
        <f t="shared" si="15"/>
        <v>0.06248199481450656</v>
      </c>
    </row>
    <row r="52" spans="1:25" ht="19.5" customHeight="1">
      <c r="A52" s="250" t="s">
        <v>300</v>
      </c>
      <c r="B52" s="247">
        <v>3221</v>
      </c>
      <c r="C52" s="245">
        <v>3427</v>
      </c>
      <c r="D52" s="246">
        <v>0</v>
      </c>
      <c r="E52" s="245">
        <v>0</v>
      </c>
      <c r="F52" s="246">
        <f t="shared" si="8"/>
        <v>6648</v>
      </c>
      <c r="G52" s="248">
        <f t="shared" si="9"/>
        <v>0.008972023158832342</v>
      </c>
      <c r="H52" s="247">
        <v>3566</v>
      </c>
      <c r="I52" s="245">
        <v>3483</v>
      </c>
      <c r="J52" s="246"/>
      <c r="K52" s="245"/>
      <c r="L52" s="246">
        <f t="shared" si="10"/>
        <v>7049</v>
      </c>
      <c r="M52" s="249">
        <f t="shared" si="11"/>
        <v>-0.05688750177330115</v>
      </c>
      <c r="N52" s="247">
        <v>18784</v>
      </c>
      <c r="O52" s="245">
        <v>15393</v>
      </c>
      <c r="P52" s="246"/>
      <c r="Q52" s="245">
        <v>0</v>
      </c>
      <c r="R52" s="246">
        <f t="shared" si="12"/>
        <v>34177</v>
      </c>
      <c r="S52" s="248">
        <f t="shared" si="13"/>
        <v>0.009189934820487447</v>
      </c>
      <c r="T52" s="247">
        <v>19830</v>
      </c>
      <c r="U52" s="245">
        <v>16750</v>
      </c>
      <c r="V52" s="246"/>
      <c r="W52" s="245"/>
      <c r="X52" s="229">
        <f t="shared" si="14"/>
        <v>36580</v>
      </c>
      <c r="Y52" s="244">
        <f t="shared" si="15"/>
        <v>-0.06569163477310003</v>
      </c>
    </row>
    <row r="53" spans="1:25" ht="19.5" customHeight="1">
      <c r="A53" s="250" t="s">
        <v>301</v>
      </c>
      <c r="B53" s="247">
        <v>2336</v>
      </c>
      <c r="C53" s="245">
        <v>2754</v>
      </c>
      <c r="D53" s="246">
        <v>0</v>
      </c>
      <c r="E53" s="245">
        <v>0</v>
      </c>
      <c r="F53" s="246">
        <f>SUM(B53:E53)</f>
        <v>5090</v>
      </c>
      <c r="G53" s="248">
        <f>F53/$F$9</f>
        <v>0.006869373928769046</v>
      </c>
      <c r="H53" s="247">
        <v>2143</v>
      </c>
      <c r="I53" s="245">
        <v>2105</v>
      </c>
      <c r="J53" s="246"/>
      <c r="K53" s="245"/>
      <c r="L53" s="246">
        <f>SUM(H53:K53)</f>
        <v>4248</v>
      </c>
      <c r="M53" s="249">
        <f>IF(ISERROR(F53/L53-1),"         /0",(F53/L53-1))</f>
        <v>0.198210922787194</v>
      </c>
      <c r="N53" s="247">
        <v>11553</v>
      </c>
      <c r="O53" s="245">
        <v>11978</v>
      </c>
      <c r="P53" s="246"/>
      <c r="Q53" s="245"/>
      <c r="R53" s="246">
        <f>SUM(N53:Q53)</f>
        <v>23531</v>
      </c>
      <c r="S53" s="248">
        <f>R53/$R$9</f>
        <v>0.006327306558822896</v>
      </c>
      <c r="T53" s="247">
        <v>10080</v>
      </c>
      <c r="U53" s="245">
        <v>10479</v>
      </c>
      <c r="V53" s="246"/>
      <c r="W53" s="245"/>
      <c r="X53" s="229">
        <f>SUM(T53:W53)</f>
        <v>20559</v>
      </c>
      <c r="Y53" s="244">
        <f>IF(ISERROR(R53/X53-1),"         /0",(R53/X53-1))</f>
        <v>0.14455956028989747</v>
      </c>
    </row>
    <row r="54" spans="1:25" ht="19.5" customHeight="1">
      <c r="A54" s="250" t="s">
        <v>302</v>
      </c>
      <c r="B54" s="247">
        <v>2543</v>
      </c>
      <c r="C54" s="245">
        <v>2103</v>
      </c>
      <c r="D54" s="246">
        <v>0</v>
      </c>
      <c r="E54" s="245">
        <v>0</v>
      </c>
      <c r="F54" s="246">
        <f>SUM(B54:E54)</f>
        <v>4646</v>
      </c>
      <c r="G54" s="248">
        <f>F54/$F$9</f>
        <v>0.006270159385670135</v>
      </c>
      <c r="H54" s="247">
        <v>2625</v>
      </c>
      <c r="I54" s="245">
        <v>2227</v>
      </c>
      <c r="J54" s="246"/>
      <c r="K54" s="245"/>
      <c r="L54" s="246">
        <f>SUM(H54:K54)</f>
        <v>4852</v>
      </c>
      <c r="M54" s="249">
        <f>IF(ISERROR(F54/L54-1),"         /0",(F54/L54-1))</f>
        <v>-0.04245671887881286</v>
      </c>
      <c r="N54" s="247">
        <v>10954</v>
      </c>
      <c r="O54" s="245">
        <v>9254</v>
      </c>
      <c r="P54" s="246"/>
      <c r="Q54" s="245">
        <v>0</v>
      </c>
      <c r="R54" s="246">
        <f>SUM(N54:Q54)</f>
        <v>20208</v>
      </c>
      <c r="S54" s="248">
        <f>R54/$R$9</f>
        <v>0.0054337771850194675</v>
      </c>
      <c r="T54" s="247">
        <v>11303</v>
      </c>
      <c r="U54" s="245">
        <v>9443</v>
      </c>
      <c r="V54" s="246">
        <v>15</v>
      </c>
      <c r="W54" s="245"/>
      <c r="X54" s="229">
        <f>SUM(T54:W54)</f>
        <v>20761</v>
      </c>
      <c r="Y54" s="244">
        <f>IF(ISERROR(R54/X54-1),"         /0",(R54/X54-1))</f>
        <v>-0.026636481865035422</v>
      </c>
    </row>
    <row r="55" spans="1:25" ht="19.5" customHeight="1">
      <c r="A55" s="250" t="s">
        <v>303</v>
      </c>
      <c r="B55" s="247">
        <v>1019</v>
      </c>
      <c r="C55" s="245">
        <v>972</v>
      </c>
      <c r="D55" s="246">
        <v>0</v>
      </c>
      <c r="E55" s="245">
        <v>0</v>
      </c>
      <c r="F55" s="246">
        <f>SUM(B55:E55)</f>
        <v>1991</v>
      </c>
      <c r="G55" s="248">
        <f>F55/$F$9</f>
        <v>0.0026870183678151614</v>
      </c>
      <c r="H55" s="247">
        <v>959</v>
      </c>
      <c r="I55" s="245">
        <v>1144</v>
      </c>
      <c r="J55" s="246">
        <v>4</v>
      </c>
      <c r="K55" s="245">
        <v>1</v>
      </c>
      <c r="L55" s="246">
        <f>SUM(H55:K55)</f>
        <v>2108</v>
      </c>
      <c r="M55" s="249">
        <f>IF(ISERROR(F55/L55-1),"         /0",(F55/L55-1))</f>
        <v>-0.05550284629981028</v>
      </c>
      <c r="N55" s="247">
        <v>6125</v>
      </c>
      <c r="O55" s="245">
        <v>4732</v>
      </c>
      <c r="P55" s="246">
        <v>22</v>
      </c>
      <c r="Q55" s="245">
        <v>0</v>
      </c>
      <c r="R55" s="246">
        <f>SUM(N55:Q55)</f>
        <v>10879</v>
      </c>
      <c r="S55" s="248">
        <f>R55/$R$9</f>
        <v>0.002925280185858412</v>
      </c>
      <c r="T55" s="247">
        <v>6269</v>
      </c>
      <c r="U55" s="245">
        <v>5200</v>
      </c>
      <c r="V55" s="246">
        <v>12</v>
      </c>
      <c r="W55" s="245">
        <v>17</v>
      </c>
      <c r="X55" s="229">
        <f>SUM(T55:W55)</f>
        <v>11498</v>
      </c>
      <c r="Y55" s="244">
        <f>IF(ISERROR(R55/X55-1),"         /0",(R55/X55-1))</f>
        <v>-0.053835449643416244</v>
      </c>
    </row>
    <row r="56" spans="1:25" ht="19.5" customHeight="1">
      <c r="A56" s="250" t="s">
        <v>304</v>
      </c>
      <c r="B56" s="247">
        <v>558</v>
      </c>
      <c r="C56" s="245">
        <v>441</v>
      </c>
      <c r="D56" s="246">
        <v>0</v>
      </c>
      <c r="E56" s="245">
        <v>0</v>
      </c>
      <c r="F56" s="246">
        <f t="shared" si="8"/>
        <v>999</v>
      </c>
      <c r="G56" s="248">
        <f t="shared" si="9"/>
        <v>0.0013482327219725494</v>
      </c>
      <c r="H56" s="247">
        <v>520</v>
      </c>
      <c r="I56" s="245">
        <v>415</v>
      </c>
      <c r="J56" s="246"/>
      <c r="K56" s="245"/>
      <c r="L56" s="246">
        <f t="shared" si="10"/>
        <v>935</v>
      </c>
      <c r="M56" s="249">
        <f t="shared" si="11"/>
        <v>0.06844919786096249</v>
      </c>
      <c r="N56" s="247">
        <v>2438</v>
      </c>
      <c r="O56" s="245">
        <v>2126</v>
      </c>
      <c r="P56" s="246">
        <v>3</v>
      </c>
      <c r="Q56" s="245">
        <v>0</v>
      </c>
      <c r="R56" s="246">
        <f t="shared" si="12"/>
        <v>4567</v>
      </c>
      <c r="S56" s="248">
        <f t="shared" si="13"/>
        <v>0.0012280314926753715</v>
      </c>
      <c r="T56" s="247">
        <v>2557</v>
      </c>
      <c r="U56" s="245">
        <v>2113</v>
      </c>
      <c r="V56" s="246">
        <v>5</v>
      </c>
      <c r="W56" s="245">
        <v>3</v>
      </c>
      <c r="X56" s="229">
        <f t="shared" si="14"/>
        <v>4678</v>
      </c>
      <c r="Y56" s="244">
        <f t="shared" si="15"/>
        <v>-0.02372808892689182</v>
      </c>
    </row>
    <row r="57" spans="1:25" ht="19.5" customHeight="1">
      <c r="A57" s="250" t="s">
        <v>305</v>
      </c>
      <c r="B57" s="247">
        <v>360</v>
      </c>
      <c r="C57" s="245">
        <v>276</v>
      </c>
      <c r="D57" s="246">
        <v>0</v>
      </c>
      <c r="E57" s="245">
        <v>0</v>
      </c>
      <c r="F57" s="246">
        <f t="shared" si="8"/>
        <v>636</v>
      </c>
      <c r="G57" s="248">
        <f t="shared" si="9"/>
        <v>0.0008583343455200615</v>
      </c>
      <c r="H57" s="247">
        <v>469</v>
      </c>
      <c r="I57" s="245">
        <v>292</v>
      </c>
      <c r="J57" s="246"/>
      <c r="K57" s="245"/>
      <c r="L57" s="246">
        <f t="shared" si="10"/>
        <v>761</v>
      </c>
      <c r="M57" s="249">
        <f t="shared" si="11"/>
        <v>-0.16425755584756896</v>
      </c>
      <c r="N57" s="247">
        <v>2200</v>
      </c>
      <c r="O57" s="245">
        <v>1414</v>
      </c>
      <c r="P57" s="246"/>
      <c r="Q57" s="245"/>
      <c r="R57" s="246">
        <f t="shared" si="12"/>
        <v>3614</v>
      </c>
      <c r="S57" s="248">
        <f t="shared" si="13"/>
        <v>0.0009717770559511262</v>
      </c>
      <c r="T57" s="247">
        <v>2442</v>
      </c>
      <c r="U57" s="245">
        <v>1581</v>
      </c>
      <c r="V57" s="246"/>
      <c r="W57" s="245"/>
      <c r="X57" s="229">
        <f t="shared" si="14"/>
        <v>4023</v>
      </c>
      <c r="Y57" s="244">
        <f t="shared" si="15"/>
        <v>-0.10166542381307486</v>
      </c>
    </row>
    <row r="58" spans="1:25" ht="19.5" customHeight="1">
      <c r="A58" s="250" t="s">
        <v>306</v>
      </c>
      <c r="B58" s="247">
        <v>311</v>
      </c>
      <c r="C58" s="245">
        <v>264</v>
      </c>
      <c r="D58" s="246">
        <v>0</v>
      </c>
      <c r="E58" s="245">
        <v>0</v>
      </c>
      <c r="F58" s="246">
        <f t="shared" si="8"/>
        <v>575</v>
      </c>
      <c r="G58" s="248">
        <f t="shared" si="9"/>
        <v>0.0007760098249591751</v>
      </c>
      <c r="H58" s="247">
        <v>332</v>
      </c>
      <c r="I58" s="245">
        <v>267</v>
      </c>
      <c r="J58" s="246"/>
      <c r="K58" s="245"/>
      <c r="L58" s="246">
        <f t="shared" si="10"/>
        <v>599</v>
      </c>
      <c r="M58" s="249">
        <f t="shared" si="11"/>
        <v>-0.04006677796327207</v>
      </c>
      <c r="N58" s="247">
        <v>1805</v>
      </c>
      <c r="O58" s="245">
        <v>1692</v>
      </c>
      <c r="P58" s="246">
        <v>3</v>
      </c>
      <c r="Q58" s="245"/>
      <c r="R58" s="246">
        <f t="shared" si="12"/>
        <v>3500</v>
      </c>
      <c r="S58" s="248">
        <f t="shared" si="13"/>
        <v>0.0009411233248004818</v>
      </c>
      <c r="T58" s="247">
        <v>1836</v>
      </c>
      <c r="U58" s="245">
        <v>1787</v>
      </c>
      <c r="V58" s="246">
        <v>10</v>
      </c>
      <c r="W58" s="245">
        <v>15</v>
      </c>
      <c r="X58" s="229">
        <f t="shared" si="14"/>
        <v>3648</v>
      </c>
      <c r="Y58" s="244">
        <f t="shared" si="15"/>
        <v>-0.040570175438596534</v>
      </c>
    </row>
    <row r="59" spans="1:25" ht="19.5" customHeight="1" thickBot="1">
      <c r="A59" s="250" t="s">
        <v>262</v>
      </c>
      <c r="B59" s="247">
        <v>2790</v>
      </c>
      <c r="C59" s="245">
        <v>1496</v>
      </c>
      <c r="D59" s="246">
        <v>3</v>
      </c>
      <c r="E59" s="245">
        <v>0</v>
      </c>
      <c r="F59" s="246">
        <f t="shared" si="8"/>
        <v>4289</v>
      </c>
      <c r="G59" s="248">
        <f t="shared" si="9"/>
        <v>0.005788358503043308</v>
      </c>
      <c r="H59" s="247">
        <v>2543</v>
      </c>
      <c r="I59" s="245">
        <v>1734</v>
      </c>
      <c r="J59" s="246">
        <v>1</v>
      </c>
      <c r="K59" s="245">
        <v>13</v>
      </c>
      <c r="L59" s="246">
        <f t="shared" si="10"/>
        <v>4291</v>
      </c>
      <c r="M59" s="249">
        <f t="shared" si="11"/>
        <v>-0.00046609182008860994</v>
      </c>
      <c r="N59" s="247">
        <v>17644</v>
      </c>
      <c r="O59" s="245">
        <v>7854</v>
      </c>
      <c r="P59" s="246">
        <v>13</v>
      </c>
      <c r="Q59" s="245">
        <v>3</v>
      </c>
      <c r="R59" s="246">
        <f t="shared" si="12"/>
        <v>25514</v>
      </c>
      <c r="S59" s="248">
        <f t="shared" si="13"/>
        <v>0.006860520145416998</v>
      </c>
      <c r="T59" s="247">
        <v>15779</v>
      </c>
      <c r="U59" s="245">
        <v>8916</v>
      </c>
      <c r="V59" s="246">
        <v>15</v>
      </c>
      <c r="W59" s="245">
        <v>21</v>
      </c>
      <c r="X59" s="229">
        <f t="shared" si="14"/>
        <v>24731</v>
      </c>
      <c r="Y59" s="244">
        <f t="shared" si="15"/>
        <v>0.031660668796247515</v>
      </c>
    </row>
    <row r="60" spans="1:25" s="236" customFormat="1" ht="19.5" customHeight="1">
      <c r="A60" s="243" t="s">
        <v>58</v>
      </c>
      <c r="B60" s="240">
        <f>SUM(B61:B72)</f>
        <v>99044</v>
      </c>
      <c r="C60" s="239">
        <f>SUM(C61:C72)</f>
        <v>93970</v>
      </c>
      <c r="D60" s="238">
        <f>SUM(D61:D72)</f>
        <v>1865</v>
      </c>
      <c r="E60" s="239">
        <f>SUM(E61:E72)</f>
        <v>2076</v>
      </c>
      <c r="F60" s="238">
        <f t="shared" si="8"/>
        <v>196955</v>
      </c>
      <c r="G60" s="241">
        <f t="shared" si="9"/>
        <v>0.26580698273884235</v>
      </c>
      <c r="H60" s="240">
        <f>SUM(H61:H72)</f>
        <v>76681</v>
      </c>
      <c r="I60" s="239">
        <f>SUM(I61:I72)</f>
        <v>73505</v>
      </c>
      <c r="J60" s="238">
        <f>SUM(J61:J72)</f>
        <v>3535</v>
      </c>
      <c r="K60" s="239">
        <f>SUM(K61:K72)</f>
        <v>3493</v>
      </c>
      <c r="L60" s="238">
        <f t="shared" si="10"/>
        <v>157214</v>
      </c>
      <c r="M60" s="242">
        <f t="shared" si="11"/>
        <v>0.2527828310455811</v>
      </c>
      <c r="N60" s="240">
        <f>SUM(N61:N72)</f>
        <v>495788</v>
      </c>
      <c r="O60" s="239">
        <f>SUM(O61:O72)</f>
        <v>464466</v>
      </c>
      <c r="P60" s="238">
        <f>SUM(P61:P72)</f>
        <v>16674</v>
      </c>
      <c r="Q60" s="239">
        <f>SUM(Q61:Q72)</f>
        <v>16422</v>
      </c>
      <c r="R60" s="238">
        <f t="shared" si="12"/>
        <v>993350</v>
      </c>
      <c r="S60" s="241">
        <f t="shared" si="13"/>
        <v>0.2671042441973025</v>
      </c>
      <c r="T60" s="240">
        <f>SUM(T61:T72)</f>
        <v>397686</v>
      </c>
      <c r="U60" s="239">
        <f>SUM(U61:U72)</f>
        <v>376810</v>
      </c>
      <c r="V60" s="238">
        <f>SUM(V61:V72)</f>
        <v>18936</v>
      </c>
      <c r="W60" s="239">
        <f>SUM(W61:W72)</f>
        <v>19453</v>
      </c>
      <c r="X60" s="238">
        <f t="shared" si="14"/>
        <v>812885</v>
      </c>
      <c r="Y60" s="237">
        <f t="shared" si="15"/>
        <v>0.22200557274399202</v>
      </c>
    </row>
    <row r="61" spans="1:25" s="220" customFormat="1" ht="19.5" customHeight="1">
      <c r="A61" s="235" t="s">
        <v>307</v>
      </c>
      <c r="B61" s="233">
        <v>21724</v>
      </c>
      <c r="C61" s="230">
        <v>20056</v>
      </c>
      <c r="D61" s="229">
        <v>1105</v>
      </c>
      <c r="E61" s="230">
        <v>1301</v>
      </c>
      <c r="F61" s="229">
        <f t="shared" si="8"/>
        <v>44186</v>
      </c>
      <c r="G61" s="232">
        <f t="shared" si="9"/>
        <v>0.059632643696775844</v>
      </c>
      <c r="H61" s="233">
        <v>18656</v>
      </c>
      <c r="I61" s="230">
        <v>17560</v>
      </c>
      <c r="J61" s="229">
        <v>1546</v>
      </c>
      <c r="K61" s="230">
        <v>1585</v>
      </c>
      <c r="L61" s="229">
        <f t="shared" si="10"/>
        <v>39347</v>
      </c>
      <c r="M61" s="234">
        <f t="shared" si="11"/>
        <v>0.1229826924543167</v>
      </c>
      <c r="N61" s="233">
        <v>109865</v>
      </c>
      <c r="O61" s="230">
        <v>103369</v>
      </c>
      <c r="P61" s="229">
        <v>7060</v>
      </c>
      <c r="Q61" s="230">
        <v>6611</v>
      </c>
      <c r="R61" s="229">
        <f t="shared" si="12"/>
        <v>226905</v>
      </c>
      <c r="S61" s="232">
        <f t="shared" si="13"/>
        <v>0.06101302514681524</v>
      </c>
      <c r="T61" s="231">
        <v>98869</v>
      </c>
      <c r="U61" s="230">
        <v>97946</v>
      </c>
      <c r="V61" s="229">
        <v>7203</v>
      </c>
      <c r="W61" s="230">
        <v>7286</v>
      </c>
      <c r="X61" s="229">
        <f t="shared" si="14"/>
        <v>211304</v>
      </c>
      <c r="Y61" s="228">
        <f t="shared" si="15"/>
        <v>0.07383201453829558</v>
      </c>
    </row>
    <row r="62" spans="1:25" s="220" customFormat="1" ht="19.5" customHeight="1">
      <c r="A62" s="235" t="s">
        <v>308</v>
      </c>
      <c r="B62" s="233">
        <v>13699</v>
      </c>
      <c r="C62" s="230">
        <v>15244</v>
      </c>
      <c r="D62" s="229">
        <v>0</v>
      </c>
      <c r="E62" s="230">
        <v>0</v>
      </c>
      <c r="F62" s="229">
        <f t="shared" si="8"/>
        <v>28943</v>
      </c>
      <c r="G62" s="232">
        <f t="shared" si="9"/>
        <v>0.03906096063268418</v>
      </c>
      <c r="H62" s="233">
        <v>10169</v>
      </c>
      <c r="I62" s="230">
        <v>10860</v>
      </c>
      <c r="J62" s="229"/>
      <c r="K62" s="230"/>
      <c r="L62" s="229">
        <f t="shared" si="10"/>
        <v>21029</v>
      </c>
      <c r="M62" s="234">
        <f t="shared" si="11"/>
        <v>0.3763374387750249</v>
      </c>
      <c r="N62" s="233">
        <v>68661</v>
      </c>
      <c r="O62" s="230">
        <v>76174</v>
      </c>
      <c r="P62" s="229">
        <v>420</v>
      </c>
      <c r="Q62" s="230">
        <v>107</v>
      </c>
      <c r="R62" s="229">
        <f t="shared" si="12"/>
        <v>145362</v>
      </c>
      <c r="S62" s="232">
        <f t="shared" si="13"/>
        <v>0.03908673392561361</v>
      </c>
      <c r="T62" s="231">
        <v>50499</v>
      </c>
      <c r="U62" s="230">
        <v>55186</v>
      </c>
      <c r="V62" s="229"/>
      <c r="W62" s="230"/>
      <c r="X62" s="229">
        <f t="shared" si="14"/>
        <v>105685</v>
      </c>
      <c r="Y62" s="228">
        <f t="shared" si="15"/>
        <v>0.37542697639210854</v>
      </c>
    </row>
    <row r="63" spans="1:25" s="220" customFormat="1" ht="19.5" customHeight="1">
      <c r="A63" s="235" t="s">
        <v>309</v>
      </c>
      <c r="B63" s="233">
        <v>11921</v>
      </c>
      <c r="C63" s="230">
        <v>11930</v>
      </c>
      <c r="D63" s="229">
        <v>320</v>
      </c>
      <c r="E63" s="230">
        <v>244</v>
      </c>
      <c r="F63" s="229">
        <f t="shared" si="8"/>
        <v>24415</v>
      </c>
      <c r="G63" s="232">
        <f t="shared" si="9"/>
        <v>0.032950051958918716</v>
      </c>
      <c r="H63" s="233">
        <v>11257</v>
      </c>
      <c r="I63" s="230">
        <v>11269</v>
      </c>
      <c r="J63" s="229">
        <v>672</v>
      </c>
      <c r="K63" s="230">
        <v>681</v>
      </c>
      <c r="L63" s="229">
        <f t="shared" si="10"/>
        <v>23879</v>
      </c>
      <c r="M63" s="234">
        <f t="shared" si="11"/>
        <v>0.022446501109761652</v>
      </c>
      <c r="N63" s="233">
        <v>60589</v>
      </c>
      <c r="O63" s="230">
        <v>57093</v>
      </c>
      <c r="P63" s="229">
        <v>2162</v>
      </c>
      <c r="Q63" s="230">
        <v>2622</v>
      </c>
      <c r="R63" s="229">
        <f t="shared" si="12"/>
        <v>122466</v>
      </c>
      <c r="S63" s="232">
        <f t="shared" si="13"/>
        <v>0.032930174027147374</v>
      </c>
      <c r="T63" s="231">
        <v>54295</v>
      </c>
      <c r="U63" s="230">
        <v>53777</v>
      </c>
      <c r="V63" s="229">
        <v>3060</v>
      </c>
      <c r="W63" s="230">
        <v>3064</v>
      </c>
      <c r="X63" s="229">
        <f t="shared" si="14"/>
        <v>114196</v>
      </c>
      <c r="Y63" s="228">
        <f t="shared" si="15"/>
        <v>0.07241934918911341</v>
      </c>
    </row>
    <row r="64" spans="1:25" s="220" customFormat="1" ht="19.5" customHeight="1">
      <c r="A64" s="235" t="s">
        <v>310</v>
      </c>
      <c r="B64" s="233">
        <v>8307</v>
      </c>
      <c r="C64" s="230">
        <v>7459</v>
      </c>
      <c r="D64" s="229">
        <v>320</v>
      </c>
      <c r="E64" s="230">
        <v>294</v>
      </c>
      <c r="F64" s="229">
        <f t="shared" si="8"/>
        <v>16380</v>
      </c>
      <c r="G64" s="232">
        <f t="shared" si="9"/>
        <v>0.022106158144054415</v>
      </c>
      <c r="H64" s="233">
        <v>6916</v>
      </c>
      <c r="I64" s="230">
        <v>6468</v>
      </c>
      <c r="J64" s="229">
        <v>679</v>
      </c>
      <c r="K64" s="230">
        <v>642</v>
      </c>
      <c r="L64" s="229">
        <f t="shared" si="10"/>
        <v>14705</v>
      </c>
      <c r="M64" s="234">
        <f t="shared" si="11"/>
        <v>0.11390683441006466</v>
      </c>
      <c r="N64" s="233">
        <v>44168</v>
      </c>
      <c r="O64" s="230">
        <v>36967</v>
      </c>
      <c r="P64" s="229">
        <v>2843</v>
      </c>
      <c r="Q64" s="230">
        <v>2721</v>
      </c>
      <c r="R64" s="229">
        <f t="shared" si="12"/>
        <v>86699</v>
      </c>
      <c r="S64" s="232">
        <f t="shared" si="13"/>
        <v>0.023312700324821994</v>
      </c>
      <c r="T64" s="231">
        <v>37517</v>
      </c>
      <c r="U64" s="230">
        <v>31116</v>
      </c>
      <c r="V64" s="229">
        <v>3176</v>
      </c>
      <c r="W64" s="230">
        <v>3126</v>
      </c>
      <c r="X64" s="229">
        <f t="shared" si="14"/>
        <v>74935</v>
      </c>
      <c r="Y64" s="228">
        <f t="shared" si="15"/>
        <v>0.15698939080536456</v>
      </c>
    </row>
    <row r="65" spans="1:25" s="220" customFormat="1" ht="19.5" customHeight="1">
      <c r="A65" s="235" t="s">
        <v>311</v>
      </c>
      <c r="B65" s="233">
        <v>3819</v>
      </c>
      <c r="C65" s="230">
        <v>4117</v>
      </c>
      <c r="D65" s="229">
        <v>0</v>
      </c>
      <c r="E65" s="230">
        <v>0</v>
      </c>
      <c r="F65" s="229">
        <f>SUM(B65:E65)</f>
        <v>7936</v>
      </c>
      <c r="G65" s="232">
        <f>F65/$F$9</f>
        <v>0.010710285166740894</v>
      </c>
      <c r="H65" s="233">
        <v>2828</v>
      </c>
      <c r="I65" s="230">
        <v>2958</v>
      </c>
      <c r="J65" s="229"/>
      <c r="K65" s="230"/>
      <c r="L65" s="229">
        <f>SUM(H65:K65)</f>
        <v>5786</v>
      </c>
      <c r="M65" s="234">
        <f>IF(ISERROR(F65/L65-1),"         /0",(F65/L65-1))</f>
        <v>0.3715865883166263</v>
      </c>
      <c r="N65" s="233">
        <v>22520</v>
      </c>
      <c r="O65" s="230">
        <v>23662</v>
      </c>
      <c r="P65" s="229"/>
      <c r="Q65" s="230"/>
      <c r="R65" s="229">
        <f>SUM(N65:Q65)</f>
        <v>46182</v>
      </c>
      <c r="S65" s="232">
        <f>R65/$R$9</f>
        <v>0.012417987824553101</v>
      </c>
      <c r="T65" s="231">
        <v>15778</v>
      </c>
      <c r="U65" s="230">
        <v>15676</v>
      </c>
      <c r="V65" s="229"/>
      <c r="W65" s="230"/>
      <c r="X65" s="229">
        <f>SUM(T65:W65)</f>
        <v>31454</v>
      </c>
      <c r="Y65" s="228">
        <f>IF(ISERROR(R65/X65-1),"         /0",(R65/X65-1))</f>
        <v>0.468239333630063</v>
      </c>
    </row>
    <row r="66" spans="1:25" s="220" customFormat="1" ht="19.5" customHeight="1">
      <c r="A66" s="235" t="s">
        <v>312</v>
      </c>
      <c r="B66" s="233">
        <v>3910</v>
      </c>
      <c r="C66" s="230">
        <v>3744</v>
      </c>
      <c r="D66" s="229">
        <v>0</v>
      </c>
      <c r="E66" s="230">
        <v>0</v>
      </c>
      <c r="F66" s="229">
        <f t="shared" si="8"/>
        <v>7654</v>
      </c>
      <c r="G66" s="232">
        <f t="shared" si="9"/>
        <v>0.010329702956934828</v>
      </c>
      <c r="H66" s="233">
        <v>3498</v>
      </c>
      <c r="I66" s="230">
        <v>3236</v>
      </c>
      <c r="J66" s="229"/>
      <c r="K66" s="230"/>
      <c r="L66" s="229">
        <f t="shared" si="10"/>
        <v>6734</v>
      </c>
      <c r="M66" s="234">
        <f t="shared" si="11"/>
        <v>0.13662013662013672</v>
      </c>
      <c r="N66" s="233">
        <v>21978</v>
      </c>
      <c r="O66" s="230">
        <v>20585</v>
      </c>
      <c r="P66" s="229"/>
      <c r="Q66" s="230">
        <v>0</v>
      </c>
      <c r="R66" s="229">
        <f t="shared" si="12"/>
        <v>42563</v>
      </c>
      <c r="S66" s="232">
        <f t="shared" si="13"/>
        <v>0.011444866306709402</v>
      </c>
      <c r="T66" s="231">
        <v>19888</v>
      </c>
      <c r="U66" s="230">
        <v>17622</v>
      </c>
      <c r="V66" s="229">
        <v>11</v>
      </c>
      <c r="W66" s="230">
        <v>7</v>
      </c>
      <c r="X66" s="229">
        <f t="shared" si="14"/>
        <v>37528</v>
      </c>
      <c r="Y66" s="228">
        <f t="shared" si="15"/>
        <v>0.1341664890215306</v>
      </c>
    </row>
    <row r="67" spans="1:25" s="220" customFormat="1" ht="19.5" customHeight="1">
      <c r="A67" s="235" t="s">
        <v>313</v>
      </c>
      <c r="B67" s="233">
        <v>3764</v>
      </c>
      <c r="C67" s="230">
        <v>3128</v>
      </c>
      <c r="D67" s="229">
        <v>0</v>
      </c>
      <c r="E67" s="230">
        <v>0</v>
      </c>
      <c r="F67" s="229">
        <f t="shared" si="8"/>
        <v>6892</v>
      </c>
      <c r="G67" s="232">
        <f>F67/$F$9</f>
        <v>0.009301321241075886</v>
      </c>
      <c r="H67" s="233">
        <v>1708</v>
      </c>
      <c r="I67" s="230">
        <v>1005</v>
      </c>
      <c r="J67" s="229"/>
      <c r="K67" s="230"/>
      <c r="L67" s="229">
        <f>SUM(H67:K67)</f>
        <v>2713</v>
      </c>
      <c r="M67" s="234">
        <f>IF(ISERROR(F67/L67-1),"         /0",(F67/L67-1))</f>
        <v>1.54036122373756</v>
      </c>
      <c r="N67" s="233">
        <v>15612</v>
      </c>
      <c r="O67" s="230">
        <v>12502</v>
      </c>
      <c r="P67" s="229"/>
      <c r="Q67" s="230"/>
      <c r="R67" s="229">
        <f>SUM(N67:Q67)</f>
        <v>28114</v>
      </c>
      <c r="S67" s="232">
        <f>R67/$R$9</f>
        <v>0.007559640329554499</v>
      </c>
      <c r="T67" s="231">
        <v>9581</v>
      </c>
      <c r="U67" s="230">
        <v>7425</v>
      </c>
      <c r="V67" s="229">
        <v>6</v>
      </c>
      <c r="W67" s="230"/>
      <c r="X67" s="229">
        <f>SUM(T67:W67)</f>
        <v>17012</v>
      </c>
      <c r="Y67" s="228">
        <f>IF(ISERROR(R67/X67-1),"         /0",(R67/X67-1))</f>
        <v>0.6525981660004703</v>
      </c>
    </row>
    <row r="68" spans="1:25" s="220" customFormat="1" ht="19.5" customHeight="1">
      <c r="A68" s="235" t="s">
        <v>314</v>
      </c>
      <c r="B68" s="233">
        <v>3458</v>
      </c>
      <c r="C68" s="230">
        <v>3255</v>
      </c>
      <c r="D68" s="229">
        <v>0</v>
      </c>
      <c r="E68" s="230">
        <v>0</v>
      </c>
      <c r="F68" s="229">
        <f t="shared" si="8"/>
        <v>6713</v>
      </c>
      <c r="G68" s="232">
        <f t="shared" si="9"/>
        <v>0.009059746008610335</v>
      </c>
      <c r="H68" s="233">
        <v>3594</v>
      </c>
      <c r="I68" s="230">
        <v>3553</v>
      </c>
      <c r="J68" s="229"/>
      <c r="K68" s="230"/>
      <c r="L68" s="229">
        <f t="shared" si="10"/>
        <v>7147</v>
      </c>
      <c r="M68" s="234">
        <f t="shared" si="11"/>
        <v>-0.06072477962781586</v>
      </c>
      <c r="N68" s="233">
        <v>21237</v>
      </c>
      <c r="O68" s="230">
        <v>19130</v>
      </c>
      <c r="P68" s="229"/>
      <c r="Q68" s="230">
        <v>0</v>
      </c>
      <c r="R68" s="229">
        <f t="shared" si="12"/>
        <v>40367</v>
      </c>
      <c r="S68" s="232">
        <f t="shared" si="13"/>
        <v>0.010854378643491728</v>
      </c>
      <c r="T68" s="231">
        <v>21488</v>
      </c>
      <c r="U68" s="230">
        <v>18748</v>
      </c>
      <c r="V68" s="229">
        <v>5</v>
      </c>
      <c r="W68" s="230">
        <v>1</v>
      </c>
      <c r="X68" s="229">
        <f t="shared" si="14"/>
        <v>40242</v>
      </c>
      <c r="Y68" s="228">
        <f t="shared" si="15"/>
        <v>0.0031062074449579313</v>
      </c>
    </row>
    <row r="69" spans="1:25" s="220" customFormat="1" ht="19.5" customHeight="1">
      <c r="A69" s="235" t="s">
        <v>315</v>
      </c>
      <c r="B69" s="233">
        <v>1996</v>
      </c>
      <c r="C69" s="230">
        <v>1895</v>
      </c>
      <c r="D69" s="229">
        <v>0</v>
      </c>
      <c r="E69" s="230">
        <v>112</v>
      </c>
      <c r="F69" s="229">
        <f t="shared" si="8"/>
        <v>4003</v>
      </c>
      <c r="G69" s="232">
        <f t="shared" si="9"/>
        <v>0.005402377964020136</v>
      </c>
      <c r="H69" s="233">
        <v>531</v>
      </c>
      <c r="I69" s="230">
        <v>597</v>
      </c>
      <c r="J69" s="229"/>
      <c r="K69" s="230"/>
      <c r="L69" s="229">
        <f t="shared" si="10"/>
        <v>1128</v>
      </c>
      <c r="M69" s="234">
        <f t="shared" si="11"/>
        <v>2.548758865248227</v>
      </c>
      <c r="N69" s="233">
        <v>6833</v>
      </c>
      <c r="O69" s="230">
        <v>7339</v>
      </c>
      <c r="P69" s="229">
        <v>209</v>
      </c>
      <c r="Q69" s="230">
        <v>308</v>
      </c>
      <c r="R69" s="229">
        <f t="shared" si="12"/>
        <v>14689</v>
      </c>
      <c r="S69" s="232">
        <f t="shared" si="13"/>
        <v>0.003949760147998365</v>
      </c>
      <c r="T69" s="231">
        <v>2925</v>
      </c>
      <c r="U69" s="230">
        <v>3596</v>
      </c>
      <c r="V69" s="229">
        <v>899</v>
      </c>
      <c r="W69" s="230">
        <v>1038</v>
      </c>
      <c r="X69" s="229">
        <f t="shared" si="14"/>
        <v>8458</v>
      </c>
      <c r="Y69" s="228">
        <f t="shared" si="15"/>
        <v>0.736698983211161</v>
      </c>
    </row>
    <row r="70" spans="1:25" s="220" customFormat="1" ht="19.5" customHeight="1">
      <c r="A70" s="235" t="s">
        <v>316</v>
      </c>
      <c r="B70" s="233">
        <v>1410</v>
      </c>
      <c r="C70" s="230">
        <v>1927</v>
      </c>
      <c r="D70" s="229">
        <v>0</v>
      </c>
      <c r="E70" s="230">
        <v>0</v>
      </c>
      <c r="F70" s="229">
        <f t="shared" si="8"/>
        <v>3337</v>
      </c>
      <c r="G70" s="232">
        <f t="shared" si="9"/>
        <v>0.00450355614937177</v>
      </c>
      <c r="H70" s="233">
        <v>1493</v>
      </c>
      <c r="I70" s="230">
        <v>1926</v>
      </c>
      <c r="J70" s="229"/>
      <c r="K70" s="230"/>
      <c r="L70" s="229">
        <f t="shared" si="10"/>
        <v>3419</v>
      </c>
      <c r="M70" s="234">
        <f t="shared" si="11"/>
        <v>-0.023983620941795847</v>
      </c>
      <c r="N70" s="233">
        <v>6722</v>
      </c>
      <c r="O70" s="230">
        <v>10002</v>
      </c>
      <c r="P70" s="229">
        <v>20</v>
      </c>
      <c r="Q70" s="230"/>
      <c r="R70" s="229">
        <f t="shared" si="12"/>
        <v>16744</v>
      </c>
      <c r="S70" s="232">
        <f t="shared" si="13"/>
        <v>0.004502333985845505</v>
      </c>
      <c r="T70" s="231">
        <v>6339</v>
      </c>
      <c r="U70" s="230">
        <v>8659</v>
      </c>
      <c r="V70" s="229"/>
      <c r="W70" s="230"/>
      <c r="X70" s="229">
        <f t="shared" si="14"/>
        <v>14998</v>
      </c>
      <c r="Y70" s="228">
        <f t="shared" si="15"/>
        <v>0.11641552206960926</v>
      </c>
    </row>
    <row r="71" spans="1:25" s="220" customFormat="1" ht="19.5" customHeight="1">
      <c r="A71" s="235" t="s">
        <v>317</v>
      </c>
      <c r="B71" s="233">
        <v>1545</v>
      </c>
      <c r="C71" s="230">
        <v>1387</v>
      </c>
      <c r="D71" s="229">
        <v>0</v>
      </c>
      <c r="E71" s="230">
        <v>0</v>
      </c>
      <c r="F71" s="229">
        <f t="shared" si="8"/>
        <v>2932</v>
      </c>
      <c r="G71" s="232">
        <f t="shared" si="9"/>
        <v>0.003956975316139655</v>
      </c>
      <c r="H71" s="233">
        <v>1399</v>
      </c>
      <c r="I71" s="230">
        <v>1405</v>
      </c>
      <c r="J71" s="229"/>
      <c r="K71" s="230">
        <v>3</v>
      </c>
      <c r="L71" s="229">
        <f t="shared" si="10"/>
        <v>2807</v>
      </c>
      <c r="M71" s="234">
        <f t="shared" si="11"/>
        <v>0.04453152832205198</v>
      </c>
      <c r="N71" s="233">
        <v>7307</v>
      </c>
      <c r="O71" s="230">
        <v>6865</v>
      </c>
      <c r="P71" s="229"/>
      <c r="Q71" s="230"/>
      <c r="R71" s="229">
        <f t="shared" si="12"/>
        <v>14172</v>
      </c>
      <c r="S71" s="232">
        <f t="shared" si="13"/>
        <v>0.003810742788306408</v>
      </c>
      <c r="T71" s="231">
        <v>7162</v>
      </c>
      <c r="U71" s="230">
        <v>6576</v>
      </c>
      <c r="V71" s="229"/>
      <c r="W71" s="230">
        <v>3</v>
      </c>
      <c r="X71" s="229">
        <f t="shared" si="14"/>
        <v>13741</v>
      </c>
      <c r="Y71" s="228">
        <f t="shared" si="15"/>
        <v>0.03136598500836918</v>
      </c>
    </row>
    <row r="72" spans="1:25" s="220" customFormat="1" ht="19.5" customHeight="1" thickBot="1">
      <c r="A72" s="235" t="s">
        <v>262</v>
      </c>
      <c r="B72" s="233">
        <v>23491</v>
      </c>
      <c r="C72" s="230">
        <v>19828</v>
      </c>
      <c r="D72" s="229">
        <v>120</v>
      </c>
      <c r="E72" s="230">
        <v>125</v>
      </c>
      <c r="F72" s="229">
        <f t="shared" si="8"/>
        <v>43564</v>
      </c>
      <c r="G72" s="232">
        <f t="shared" si="9"/>
        <v>0.05879320350351566</v>
      </c>
      <c r="H72" s="233">
        <v>14632</v>
      </c>
      <c r="I72" s="230">
        <v>12668</v>
      </c>
      <c r="J72" s="229">
        <v>638</v>
      </c>
      <c r="K72" s="230">
        <v>582</v>
      </c>
      <c r="L72" s="229">
        <f t="shared" si="10"/>
        <v>28520</v>
      </c>
      <c r="M72" s="234">
        <f t="shared" si="11"/>
        <v>0.5274894810659188</v>
      </c>
      <c r="N72" s="233">
        <v>110296</v>
      </c>
      <c r="O72" s="230">
        <v>90778</v>
      </c>
      <c r="P72" s="229">
        <v>3960</v>
      </c>
      <c r="Q72" s="230">
        <v>4053</v>
      </c>
      <c r="R72" s="229">
        <f t="shared" si="12"/>
        <v>209087</v>
      </c>
      <c r="S72" s="232">
        <f t="shared" si="13"/>
        <v>0.056221900746445244</v>
      </c>
      <c r="T72" s="231">
        <v>73345</v>
      </c>
      <c r="U72" s="230">
        <v>60483</v>
      </c>
      <c r="V72" s="229">
        <v>4576</v>
      </c>
      <c r="W72" s="230">
        <v>4928</v>
      </c>
      <c r="X72" s="229">
        <f t="shared" si="14"/>
        <v>143332</v>
      </c>
      <c r="Y72" s="228">
        <f t="shared" si="15"/>
        <v>0.45876008148913017</v>
      </c>
    </row>
    <row r="73" spans="1:25" s="236" customFormat="1" ht="19.5" customHeight="1">
      <c r="A73" s="243" t="s">
        <v>57</v>
      </c>
      <c r="B73" s="240">
        <f>SUM(B74:B80)</f>
        <v>7006</v>
      </c>
      <c r="C73" s="239">
        <f>SUM(C74:C80)</f>
        <v>7610</v>
      </c>
      <c r="D73" s="238">
        <f>SUM(D74:D80)</f>
        <v>268</v>
      </c>
      <c r="E73" s="239">
        <f>SUM(E74:E80)</f>
        <v>266</v>
      </c>
      <c r="F73" s="238">
        <f t="shared" si="8"/>
        <v>15150</v>
      </c>
      <c r="G73" s="241">
        <f t="shared" si="9"/>
        <v>0.02044617190979392</v>
      </c>
      <c r="H73" s="240">
        <f>SUM(H74:H80)</f>
        <v>6550</v>
      </c>
      <c r="I73" s="239">
        <f>SUM(I74:I80)</f>
        <v>6431</v>
      </c>
      <c r="J73" s="238">
        <f>SUM(J74:J80)</f>
        <v>286</v>
      </c>
      <c r="K73" s="239">
        <f>SUM(K74:K80)</f>
        <v>290</v>
      </c>
      <c r="L73" s="238">
        <f t="shared" si="10"/>
        <v>13557</v>
      </c>
      <c r="M73" s="242">
        <f t="shared" si="11"/>
        <v>0.11750387253817207</v>
      </c>
      <c r="N73" s="240">
        <f>SUM(N74:N80)</f>
        <v>37638</v>
      </c>
      <c r="O73" s="239">
        <f>SUM(O74:O80)</f>
        <v>38991</v>
      </c>
      <c r="P73" s="238">
        <f>SUM(P74:P80)</f>
        <v>1010</v>
      </c>
      <c r="Q73" s="239">
        <f>SUM(Q74:Q80)</f>
        <v>773</v>
      </c>
      <c r="R73" s="238">
        <f t="shared" si="12"/>
        <v>78412</v>
      </c>
      <c r="S73" s="241">
        <f t="shared" si="13"/>
        <v>0.021084389184072967</v>
      </c>
      <c r="T73" s="240">
        <f>SUM(T74:T80)</f>
        <v>32551</v>
      </c>
      <c r="U73" s="239">
        <f>SUM(U74:U80)</f>
        <v>31706</v>
      </c>
      <c r="V73" s="238">
        <f>SUM(V74:V80)</f>
        <v>596</v>
      </c>
      <c r="W73" s="239">
        <f>SUM(W74:W80)</f>
        <v>699</v>
      </c>
      <c r="X73" s="238">
        <f t="shared" si="14"/>
        <v>65552</v>
      </c>
      <c r="Y73" s="237">
        <f t="shared" si="15"/>
        <v>0.19618013180375882</v>
      </c>
    </row>
    <row r="74" spans="1:25" ht="19.5" customHeight="1">
      <c r="A74" s="235" t="s">
        <v>318</v>
      </c>
      <c r="B74" s="233">
        <v>1870</v>
      </c>
      <c r="C74" s="230">
        <v>1800</v>
      </c>
      <c r="D74" s="229">
        <v>0</v>
      </c>
      <c r="E74" s="230">
        <v>0</v>
      </c>
      <c r="F74" s="229">
        <f t="shared" si="8"/>
        <v>3670</v>
      </c>
      <c r="G74" s="232">
        <f t="shared" si="9"/>
        <v>0.004952967056695953</v>
      </c>
      <c r="H74" s="233">
        <v>1210</v>
      </c>
      <c r="I74" s="230">
        <v>1461</v>
      </c>
      <c r="J74" s="229"/>
      <c r="K74" s="230"/>
      <c r="L74" s="229">
        <f t="shared" si="10"/>
        <v>2671</v>
      </c>
      <c r="M74" s="234">
        <f t="shared" si="11"/>
        <v>0.3740172220142268</v>
      </c>
      <c r="N74" s="233">
        <v>9411</v>
      </c>
      <c r="O74" s="230">
        <v>9650</v>
      </c>
      <c r="P74" s="229">
        <v>714</v>
      </c>
      <c r="Q74" s="230">
        <v>495</v>
      </c>
      <c r="R74" s="229">
        <f t="shared" si="12"/>
        <v>20270</v>
      </c>
      <c r="S74" s="232">
        <f t="shared" si="13"/>
        <v>0.005450448512487362</v>
      </c>
      <c r="T74" s="231">
        <v>6966</v>
      </c>
      <c r="U74" s="230">
        <v>7880</v>
      </c>
      <c r="V74" s="229">
        <v>148</v>
      </c>
      <c r="W74" s="230">
        <v>263</v>
      </c>
      <c r="X74" s="229">
        <f t="shared" si="14"/>
        <v>15257</v>
      </c>
      <c r="Y74" s="228">
        <f t="shared" si="15"/>
        <v>0.32857049223307344</v>
      </c>
    </row>
    <row r="75" spans="1:25" ht="19.5" customHeight="1">
      <c r="A75" s="235" t="s">
        <v>319</v>
      </c>
      <c r="B75" s="233">
        <v>1350</v>
      </c>
      <c r="C75" s="230">
        <v>1861</v>
      </c>
      <c r="D75" s="229">
        <v>0</v>
      </c>
      <c r="E75" s="230">
        <v>4</v>
      </c>
      <c r="F75" s="229">
        <f t="shared" si="8"/>
        <v>3215</v>
      </c>
      <c r="G75" s="232">
        <f t="shared" si="9"/>
        <v>0.004338907108249997</v>
      </c>
      <c r="H75" s="233">
        <v>1124</v>
      </c>
      <c r="I75" s="230">
        <v>1021</v>
      </c>
      <c r="J75" s="229">
        <v>278</v>
      </c>
      <c r="K75" s="230">
        <v>278</v>
      </c>
      <c r="L75" s="229">
        <f t="shared" si="10"/>
        <v>2701</v>
      </c>
      <c r="M75" s="234">
        <f t="shared" si="11"/>
        <v>0.1902998889300258</v>
      </c>
      <c r="N75" s="233">
        <v>7780</v>
      </c>
      <c r="O75" s="230">
        <v>9019</v>
      </c>
      <c r="P75" s="229">
        <v>7</v>
      </c>
      <c r="Q75" s="230">
        <v>10</v>
      </c>
      <c r="R75" s="229">
        <f t="shared" si="12"/>
        <v>16816</v>
      </c>
      <c r="S75" s="232">
        <f t="shared" si="13"/>
        <v>0.004521694237098544</v>
      </c>
      <c r="T75" s="231">
        <v>4784</v>
      </c>
      <c r="U75" s="230">
        <v>4845</v>
      </c>
      <c r="V75" s="229">
        <v>348</v>
      </c>
      <c r="W75" s="230">
        <v>366</v>
      </c>
      <c r="X75" s="229">
        <f t="shared" si="14"/>
        <v>10343</v>
      </c>
      <c r="Y75" s="228">
        <f t="shared" si="15"/>
        <v>0.6258338973218602</v>
      </c>
    </row>
    <row r="76" spans="1:25" ht="19.5" customHeight="1">
      <c r="A76" s="235" t="s">
        <v>320</v>
      </c>
      <c r="B76" s="233">
        <v>1086</v>
      </c>
      <c r="C76" s="230">
        <v>970</v>
      </c>
      <c r="D76" s="229">
        <v>268</v>
      </c>
      <c r="E76" s="230">
        <v>262</v>
      </c>
      <c r="F76" s="229">
        <f>SUM(B76:E76)</f>
        <v>2586</v>
      </c>
      <c r="G76" s="232">
        <f>F76/$F$9</f>
        <v>0.003490019838859873</v>
      </c>
      <c r="H76" s="233">
        <v>1182</v>
      </c>
      <c r="I76" s="230">
        <v>1111</v>
      </c>
      <c r="J76" s="229"/>
      <c r="K76" s="230"/>
      <c r="L76" s="229">
        <f>SUM(H76:K76)</f>
        <v>2293</v>
      </c>
      <c r="M76" s="234">
        <f>IF(ISERROR(F76/L76-1),"         /0",(F76/L76-1))</f>
        <v>0.12778020061055395</v>
      </c>
      <c r="N76" s="233">
        <v>5254</v>
      </c>
      <c r="O76" s="230">
        <v>5448</v>
      </c>
      <c r="P76" s="229">
        <v>277</v>
      </c>
      <c r="Q76" s="230">
        <v>264</v>
      </c>
      <c r="R76" s="229">
        <f>SUM(N76:Q76)</f>
        <v>11243</v>
      </c>
      <c r="S76" s="232">
        <f>R76/$R$9</f>
        <v>0.003023157011637662</v>
      </c>
      <c r="T76" s="231">
        <v>4990</v>
      </c>
      <c r="U76" s="230">
        <v>5044</v>
      </c>
      <c r="V76" s="229">
        <v>10</v>
      </c>
      <c r="W76" s="230">
        <v>10</v>
      </c>
      <c r="X76" s="229">
        <f>SUM(T76:W76)</f>
        <v>10054</v>
      </c>
      <c r="Y76" s="228">
        <f>IF(ISERROR(R76/X76-1),"         /0",(R76/X76-1))</f>
        <v>0.11826138850208867</v>
      </c>
    </row>
    <row r="77" spans="1:25" ht="19.5" customHeight="1">
      <c r="A77" s="235" t="s">
        <v>321</v>
      </c>
      <c r="B77" s="233">
        <v>617</v>
      </c>
      <c r="C77" s="230">
        <v>786</v>
      </c>
      <c r="D77" s="229">
        <v>0</v>
      </c>
      <c r="E77" s="230">
        <v>0</v>
      </c>
      <c r="F77" s="229">
        <f>SUM(B77:E77)</f>
        <v>1403</v>
      </c>
      <c r="G77" s="232">
        <f>F77/$F$9</f>
        <v>0.0018934639729003874</v>
      </c>
      <c r="H77" s="233">
        <v>600</v>
      </c>
      <c r="I77" s="230">
        <v>818</v>
      </c>
      <c r="J77" s="229"/>
      <c r="K77" s="230"/>
      <c r="L77" s="229">
        <f>SUM(H77:K77)</f>
        <v>1418</v>
      </c>
      <c r="M77" s="234">
        <f>IF(ISERROR(F77/L77-1),"         /0",(F77/L77-1))</f>
        <v>-0.010578279266572621</v>
      </c>
      <c r="N77" s="233">
        <v>2799</v>
      </c>
      <c r="O77" s="230">
        <v>4003</v>
      </c>
      <c r="P77" s="229"/>
      <c r="Q77" s="230"/>
      <c r="R77" s="229">
        <f>SUM(N77:Q77)</f>
        <v>6802</v>
      </c>
      <c r="S77" s="232">
        <f>R77/$R$9</f>
        <v>0.0018290059586551079</v>
      </c>
      <c r="T77" s="231">
        <v>2880</v>
      </c>
      <c r="U77" s="230">
        <v>3882</v>
      </c>
      <c r="V77" s="229">
        <v>3</v>
      </c>
      <c r="W77" s="230">
        <v>2</v>
      </c>
      <c r="X77" s="229">
        <f>SUM(T77:W77)</f>
        <v>6767</v>
      </c>
      <c r="Y77" s="228">
        <f>IF(ISERROR(R77/X77-1),"         /0",(R77/X77-1))</f>
        <v>0.005172159006945565</v>
      </c>
    </row>
    <row r="78" spans="1:25" ht="19.5" customHeight="1">
      <c r="A78" s="235" t="s">
        <v>322</v>
      </c>
      <c r="B78" s="233">
        <v>331</v>
      </c>
      <c r="C78" s="230">
        <v>442</v>
      </c>
      <c r="D78" s="229">
        <v>0</v>
      </c>
      <c r="E78" s="230">
        <v>0</v>
      </c>
      <c r="F78" s="229">
        <f>SUM(B78:E78)</f>
        <v>773</v>
      </c>
      <c r="G78" s="232">
        <f>F78/$F$9</f>
        <v>0.0010432271212059867</v>
      </c>
      <c r="H78" s="233">
        <v>285</v>
      </c>
      <c r="I78" s="230">
        <v>263</v>
      </c>
      <c r="J78" s="229">
        <v>1</v>
      </c>
      <c r="K78" s="230"/>
      <c r="L78" s="229">
        <f>SUM(H78:K78)</f>
        <v>549</v>
      </c>
      <c r="M78" s="234">
        <f>IF(ISERROR(F78/L78-1),"         /0",(F78/L78-1))</f>
        <v>0.40801457194899826</v>
      </c>
      <c r="N78" s="233">
        <v>2070</v>
      </c>
      <c r="O78" s="230">
        <v>2035</v>
      </c>
      <c r="P78" s="229"/>
      <c r="Q78" s="230"/>
      <c r="R78" s="229">
        <f>SUM(N78:Q78)</f>
        <v>4105</v>
      </c>
      <c r="S78" s="232">
        <f>R78/$R$9</f>
        <v>0.001103803213801708</v>
      </c>
      <c r="T78" s="231">
        <v>1384</v>
      </c>
      <c r="U78" s="230">
        <v>1135</v>
      </c>
      <c r="V78" s="229">
        <v>6</v>
      </c>
      <c r="W78" s="230">
        <v>17</v>
      </c>
      <c r="X78" s="229">
        <f>SUM(T78:W78)</f>
        <v>2542</v>
      </c>
      <c r="Y78" s="228">
        <f>IF(ISERROR(R78/X78-1),"         /0",(R78/X78-1))</f>
        <v>0.6148701809598742</v>
      </c>
    </row>
    <row r="79" spans="1:25" ht="19.5" customHeight="1">
      <c r="A79" s="235" t="s">
        <v>323</v>
      </c>
      <c r="B79" s="233">
        <v>248</v>
      </c>
      <c r="C79" s="230">
        <v>324</v>
      </c>
      <c r="D79" s="229">
        <v>0</v>
      </c>
      <c r="E79" s="230">
        <v>0</v>
      </c>
      <c r="F79" s="229">
        <f t="shared" si="8"/>
        <v>572</v>
      </c>
      <c r="G79" s="232">
        <f t="shared" si="9"/>
        <v>0.0007719610780463446</v>
      </c>
      <c r="H79" s="233">
        <v>259</v>
      </c>
      <c r="I79" s="230">
        <v>248</v>
      </c>
      <c r="J79" s="229"/>
      <c r="K79" s="230"/>
      <c r="L79" s="229">
        <f t="shared" si="10"/>
        <v>507</v>
      </c>
      <c r="M79" s="234">
        <f t="shared" si="11"/>
        <v>0.1282051282051282</v>
      </c>
      <c r="N79" s="233">
        <v>1559</v>
      </c>
      <c r="O79" s="230">
        <v>1395</v>
      </c>
      <c r="P79" s="229"/>
      <c r="Q79" s="230"/>
      <c r="R79" s="229">
        <f t="shared" si="12"/>
        <v>2954</v>
      </c>
      <c r="S79" s="232">
        <f t="shared" si="13"/>
        <v>0.0007943080861316067</v>
      </c>
      <c r="T79" s="231">
        <v>2070</v>
      </c>
      <c r="U79" s="230">
        <v>1834</v>
      </c>
      <c r="V79" s="229">
        <v>32</v>
      </c>
      <c r="W79" s="230">
        <v>4</v>
      </c>
      <c r="X79" s="229">
        <f t="shared" si="14"/>
        <v>3940</v>
      </c>
      <c r="Y79" s="228">
        <f t="shared" si="15"/>
        <v>-0.25025380710659895</v>
      </c>
    </row>
    <row r="80" spans="1:25" ht="19.5" customHeight="1" thickBot="1">
      <c r="A80" s="235" t="s">
        <v>262</v>
      </c>
      <c r="B80" s="233">
        <v>1504</v>
      </c>
      <c r="C80" s="230">
        <v>1427</v>
      </c>
      <c r="D80" s="229">
        <v>0</v>
      </c>
      <c r="E80" s="230">
        <v>0</v>
      </c>
      <c r="F80" s="229">
        <f>SUM(B80:E80)</f>
        <v>2931</v>
      </c>
      <c r="G80" s="232">
        <f>F80/$F$9</f>
        <v>0.003955625733835378</v>
      </c>
      <c r="H80" s="233">
        <v>1890</v>
      </c>
      <c r="I80" s="230">
        <v>1509</v>
      </c>
      <c r="J80" s="229">
        <v>7</v>
      </c>
      <c r="K80" s="230">
        <v>12</v>
      </c>
      <c r="L80" s="229">
        <f>SUM(H80:K80)</f>
        <v>3418</v>
      </c>
      <c r="M80" s="234">
        <f>IF(ISERROR(F80/L80-1),"         /0",(F80/L80-1))</f>
        <v>-0.1424809830310123</v>
      </c>
      <c r="N80" s="233">
        <v>8765</v>
      </c>
      <c r="O80" s="230">
        <v>7441</v>
      </c>
      <c r="P80" s="229">
        <v>12</v>
      </c>
      <c r="Q80" s="230">
        <v>4</v>
      </c>
      <c r="R80" s="229">
        <f>SUM(N80:Q80)</f>
        <v>16222</v>
      </c>
      <c r="S80" s="232">
        <f>R80/$R$9</f>
        <v>0.004361972164260976</v>
      </c>
      <c r="T80" s="231">
        <v>9477</v>
      </c>
      <c r="U80" s="230">
        <v>7086</v>
      </c>
      <c r="V80" s="229">
        <v>49</v>
      </c>
      <c r="W80" s="230">
        <v>37</v>
      </c>
      <c r="X80" s="229">
        <f t="shared" si="14"/>
        <v>16649</v>
      </c>
      <c r="Y80" s="228">
        <f>IF(ISERROR(R80/X80-1),"         /0",(R80/X80-1))</f>
        <v>-0.025647186017178192</v>
      </c>
    </row>
    <row r="81" spans="1:25" s="220" customFormat="1" ht="19.5" customHeight="1" thickBot="1">
      <c r="A81" s="227" t="s">
        <v>56</v>
      </c>
      <c r="B81" s="224">
        <v>1585</v>
      </c>
      <c r="C81" s="223">
        <v>472</v>
      </c>
      <c r="D81" s="222">
        <v>0</v>
      </c>
      <c r="E81" s="223">
        <v>8</v>
      </c>
      <c r="F81" s="222">
        <f>SUM(B81:E81)</f>
        <v>2065</v>
      </c>
      <c r="G81" s="225">
        <f>F81/$F$9</f>
        <v>0.0027868874583316466</v>
      </c>
      <c r="H81" s="224">
        <v>1054</v>
      </c>
      <c r="I81" s="223">
        <v>262</v>
      </c>
      <c r="J81" s="222"/>
      <c r="K81" s="223"/>
      <c r="L81" s="222">
        <f>SUM(H81:K81)</f>
        <v>1316</v>
      </c>
      <c r="M81" s="226">
        <f>IF(ISERROR(F81/L81-1),"         /0",(F81/L81-1))</f>
        <v>0.5691489361702127</v>
      </c>
      <c r="N81" s="224">
        <v>8024</v>
      </c>
      <c r="O81" s="223">
        <v>1993</v>
      </c>
      <c r="P81" s="222">
        <v>22</v>
      </c>
      <c r="Q81" s="223">
        <v>27</v>
      </c>
      <c r="R81" s="222">
        <f>SUM(N81:Q81)</f>
        <v>10066</v>
      </c>
      <c r="S81" s="225">
        <f>R81/$R$9</f>
        <v>0.002706670682126186</v>
      </c>
      <c r="T81" s="224">
        <v>6066</v>
      </c>
      <c r="U81" s="223">
        <v>1130</v>
      </c>
      <c r="V81" s="222">
        <v>6</v>
      </c>
      <c r="W81" s="223">
        <v>1</v>
      </c>
      <c r="X81" s="222">
        <f>SUM(T81:W81)</f>
        <v>7203</v>
      </c>
      <c r="Y81" s="221">
        <f>IF(ISERROR(R81/X81-1),"         /0",(R81/X81-1))</f>
        <v>0.3974732750242955</v>
      </c>
    </row>
    <row r="82" ht="15" thickTop="1">
      <c r="A82" s="94" t="s">
        <v>43</v>
      </c>
    </row>
    <row r="83" ht="14.25">
      <c r="A83" s="94" t="s">
        <v>55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82:Y65536 M82:M65536 Y3 M3 M5:M8 Y5:Y8">
    <cfRule type="cellIs" priority="3" dxfId="93" operator="lessThan" stopIfTrue="1">
      <formula>0</formula>
    </cfRule>
  </conditionalFormatting>
  <conditionalFormatting sqref="Y9:Y81 M9:M81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Y78 M78">
    <cfRule type="cellIs" priority="1" dxfId="93" operator="lessThan" stopIfTrue="1">
      <formula>0</formula>
    </cfRule>
    <cfRule type="cellIs" priority="2" dxfId="95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47"/>
  <sheetViews>
    <sheetView showGridLines="0" zoomScale="80" zoomScaleNormal="80" zoomScalePageLayoutView="0" workbookViewId="0" topLeftCell="A1">
      <selection activeCell="T45" sqref="T45:W45"/>
    </sheetView>
  </sheetViews>
  <sheetFormatPr defaultColWidth="8.00390625" defaultRowHeight="15"/>
  <cols>
    <col min="1" max="1" width="19.7109375" style="128" customWidth="1"/>
    <col min="2" max="2" width="9.28125" style="128" bestFit="1" customWidth="1"/>
    <col min="3" max="3" width="10.7109375" style="128" customWidth="1"/>
    <col min="4" max="4" width="8.00390625" style="128" bestFit="1" customWidth="1"/>
    <col min="5" max="5" width="10.8515625" style="128" customWidth="1"/>
    <col min="6" max="6" width="11.140625" style="128" customWidth="1"/>
    <col min="7" max="7" width="10.00390625" style="128" bestFit="1" customWidth="1"/>
    <col min="8" max="8" width="10.28125" style="128" customWidth="1"/>
    <col min="9" max="9" width="10.8515625" style="128" customWidth="1"/>
    <col min="10" max="10" width="8.7109375" style="128" customWidth="1"/>
    <col min="11" max="11" width="9.7109375" style="128" bestFit="1" customWidth="1"/>
    <col min="12" max="12" width="11.00390625" style="128" customWidth="1"/>
    <col min="13" max="13" width="10.7109375" style="128" bestFit="1" customWidth="1"/>
    <col min="14" max="14" width="12.28125" style="128" customWidth="1"/>
    <col min="15" max="15" width="11.140625" style="128" bestFit="1" customWidth="1"/>
    <col min="16" max="16" width="10.00390625" style="128" customWidth="1"/>
    <col min="17" max="17" width="10.8515625" style="128" customWidth="1"/>
    <col min="18" max="18" width="12.28125" style="128" customWidth="1"/>
    <col min="19" max="19" width="11.28125" style="128" bestFit="1" customWidth="1"/>
    <col min="20" max="21" width="12.28125" style="128" customWidth="1"/>
    <col min="22" max="22" width="10.8515625" style="128" customWidth="1"/>
    <col min="23" max="23" width="11.00390625" style="128" customWidth="1"/>
    <col min="24" max="24" width="12.710937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4" t="s">
        <v>28</v>
      </c>
      <c r="Y1" s="575"/>
    </row>
    <row r="2" ht="5.25" customHeight="1" thickBot="1"/>
    <row r="3" spans="1:25" ht="24" customHeight="1" thickTop="1">
      <c r="A3" s="635" t="s">
        <v>66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7"/>
    </row>
    <row r="4" spans="1:25" ht="21" customHeight="1" thickBot="1">
      <c r="A4" s="650" t="s">
        <v>65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2"/>
    </row>
    <row r="5" spans="1:25" s="270" customFormat="1" ht="17.25" customHeight="1" thickBot="1" thickTop="1">
      <c r="A5" s="638" t="s">
        <v>64</v>
      </c>
      <c r="B5" s="656" t="s">
        <v>36</v>
      </c>
      <c r="C5" s="657"/>
      <c r="D5" s="657"/>
      <c r="E5" s="657"/>
      <c r="F5" s="657"/>
      <c r="G5" s="657"/>
      <c r="H5" s="657"/>
      <c r="I5" s="657"/>
      <c r="J5" s="658"/>
      <c r="K5" s="658"/>
      <c r="L5" s="658"/>
      <c r="M5" s="659"/>
      <c r="N5" s="656" t="s">
        <v>35</v>
      </c>
      <c r="O5" s="657"/>
      <c r="P5" s="657"/>
      <c r="Q5" s="657"/>
      <c r="R5" s="657"/>
      <c r="S5" s="657"/>
      <c r="T5" s="657"/>
      <c r="U5" s="657"/>
      <c r="V5" s="657"/>
      <c r="W5" s="657"/>
      <c r="X5" s="657"/>
      <c r="Y5" s="660"/>
    </row>
    <row r="6" spans="1:25" s="168" customFormat="1" ht="26.25" customHeight="1">
      <c r="A6" s="639"/>
      <c r="B6" s="645" t="s">
        <v>153</v>
      </c>
      <c r="C6" s="646"/>
      <c r="D6" s="646"/>
      <c r="E6" s="646"/>
      <c r="F6" s="646"/>
      <c r="G6" s="642" t="s">
        <v>34</v>
      </c>
      <c r="H6" s="645" t="s">
        <v>154</v>
      </c>
      <c r="I6" s="646"/>
      <c r="J6" s="646"/>
      <c r="K6" s="646"/>
      <c r="L6" s="646"/>
      <c r="M6" s="653" t="s">
        <v>33</v>
      </c>
      <c r="N6" s="645" t="s">
        <v>155</v>
      </c>
      <c r="O6" s="646"/>
      <c r="P6" s="646"/>
      <c r="Q6" s="646"/>
      <c r="R6" s="646"/>
      <c r="S6" s="642" t="s">
        <v>34</v>
      </c>
      <c r="T6" s="645" t="s">
        <v>156</v>
      </c>
      <c r="U6" s="646"/>
      <c r="V6" s="646"/>
      <c r="W6" s="646"/>
      <c r="X6" s="646"/>
      <c r="Y6" s="647" t="s">
        <v>33</v>
      </c>
    </row>
    <row r="7" spans="1:25" s="168" customFormat="1" ht="26.25" customHeight="1">
      <c r="A7" s="640"/>
      <c r="B7" s="630" t="s">
        <v>22</v>
      </c>
      <c r="C7" s="631"/>
      <c r="D7" s="632" t="s">
        <v>21</v>
      </c>
      <c r="E7" s="631"/>
      <c r="F7" s="633" t="s">
        <v>17</v>
      </c>
      <c r="G7" s="643"/>
      <c r="H7" s="630" t="s">
        <v>22</v>
      </c>
      <c r="I7" s="631"/>
      <c r="J7" s="632" t="s">
        <v>21</v>
      </c>
      <c r="K7" s="631"/>
      <c r="L7" s="633" t="s">
        <v>17</v>
      </c>
      <c r="M7" s="654"/>
      <c r="N7" s="630" t="s">
        <v>22</v>
      </c>
      <c r="O7" s="631"/>
      <c r="P7" s="632" t="s">
        <v>21</v>
      </c>
      <c r="Q7" s="631"/>
      <c r="R7" s="633" t="s">
        <v>17</v>
      </c>
      <c r="S7" s="643"/>
      <c r="T7" s="630" t="s">
        <v>22</v>
      </c>
      <c r="U7" s="631"/>
      <c r="V7" s="632" t="s">
        <v>21</v>
      </c>
      <c r="W7" s="631"/>
      <c r="X7" s="633" t="s">
        <v>17</v>
      </c>
      <c r="Y7" s="648"/>
    </row>
    <row r="8" spans="1:25" s="266" customFormat="1" ht="15" thickBot="1">
      <c r="A8" s="641"/>
      <c r="B8" s="269" t="s">
        <v>19</v>
      </c>
      <c r="C8" s="267" t="s">
        <v>18</v>
      </c>
      <c r="D8" s="268" t="s">
        <v>19</v>
      </c>
      <c r="E8" s="267" t="s">
        <v>18</v>
      </c>
      <c r="F8" s="634"/>
      <c r="G8" s="644"/>
      <c r="H8" s="269" t="s">
        <v>19</v>
      </c>
      <c r="I8" s="267" t="s">
        <v>18</v>
      </c>
      <c r="J8" s="268" t="s">
        <v>19</v>
      </c>
      <c r="K8" s="267" t="s">
        <v>18</v>
      </c>
      <c r="L8" s="634"/>
      <c r="M8" s="655"/>
      <c r="N8" s="269" t="s">
        <v>19</v>
      </c>
      <c r="O8" s="267" t="s">
        <v>18</v>
      </c>
      <c r="P8" s="268" t="s">
        <v>19</v>
      </c>
      <c r="Q8" s="267" t="s">
        <v>18</v>
      </c>
      <c r="R8" s="634"/>
      <c r="S8" s="644"/>
      <c r="T8" s="269" t="s">
        <v>19</v>
      </c>
      <c r="U8" s="267" t="s">
        <v>18</v>
      </c>
      <c r="V8" s="268" t="s">
        <v>19</v>
      </c>
      <c r="W8" s="267" t="s">
        <v>18</v>
      </c>
      <c r="X8" s="634"/>
      <c r="Y8" s="649"/>
    </row>
    <row r="9" spans="1:25" s="157" customFormat="1" ht="18" customHeight="1" thickBot="1" thickTop="1">
      <c r="A9" s="308" t="s">
        <v>24</v>
      </c>
      <c r="B9" s="305">
        <f>B10+B14+B25+B31+B41+B45</f>
        <v>373938</v>
      </c>
      <c r="C9" s="304">
        <f>C10+C14+C25+C31+C41+C45</f>
        <v>362149</v>
      </c>
      <c r="D9" s="303">
        <f>D10+D14+D25+D31+D41+D45</f>
        <v>2376</v>
      </c>
      <c r="E9" s="302">
        <f>E10+E14+E25+E31+E41+E45</f>
        <v>2507</v>
      </c>
      <c r="F9" s="301">
        <f aca="true" t="shared" si="0" ref="F9:F45">SUM(B9:E9)</f>
        <v>740970</v>
      </c>
      <c r="G9" s="306">
        <f aca="true" t="shared" si="1" ref="G9:G45">F9/$F$9</f>
        <v>1</v>
      </c>
      <c r="H9" s="305">
        <f>H10+H14+H25+H31+H41+H45</f>
        <v>335245</v>
      </c>
      <c r="I9" s="304">
        <f>I10+I14+I25+I31+I41+I45</f>
        <v>322191</v>
      </c>
      <c r="J9" s="303">
        <f>J10+J14+J25+J31+J41+J45</f>
        <v>3857</v>
      </c>
      <c r="K9" s="302">
        <f>K10+K14+K25+K31+K41+K45</f>
        <v>3939</v>
      </c>
      <c r="L9" s="301">
        <f aca="true" t="shared" si="2" ref="L9:L45">SUM(H9:K9)</f>
        <v>665232</v>
      </c>
      <c r="M9" s="307">
        <f aca="true" t="shared" si="3" ref="M9:M45">IF(ISERROR(F9/L9-1),"         /0",(F9/L9-1))</f>
        <v>0.11385200952449681</v>
      </c>
      <c r="N9" s="305">
        <f>N10+N14+N25+N31+N41+N45</f>
        <v>1882118</v>
      </c>
      <c r="O9" s="304">
        <f>O10+O14+O25+O31+O41+O45</f>
        <v>1799034</v>
      </c>
      <c r="P9" s="303">
        <f>P10+P14+P25+P31+P41+P45</f>
        <v>20060</v>
      </c>
      <c r="Q9" s="302">
        <f>Q10+Q14+Q25+Q31+Q41+Q45</f>
        <v>17748</v>
      </c>
      <c r="R9" s="301">
        <f aca="true" t="shared" si="4" ref="R9:R45">SUM(N9:Q9)</f>
        <v>3718960</v>
      </c>
      <c r="S9" s="306">
        <f aca="true" t="shared" si="5" ref="S9:S45">R9/$R$9</f>
        <v>1</v>
      </c>
      <c r="T9" s="305">
        <f>T10+T14+T25+T31+T41+T45</f>
        <v>1690490</v>
      </c>
      <c r="U9" s="304">
        <f>U10+U14+U25+U31+U41+U45</f>
        <v>1606153</v>
      </c>
      <c r="V9" s="303">
        <f>V10+V14+V25+V31+V41+V45</f>
        <v>20493</v>
      </c>
      <c r="W9" s="302">
        <f>W10+W14+W25+W31+W41+W45</f>
        <v>21045</v>
      </c>
      <c r="X9" s="301">
        <f aca="true" t="shared" si="6" ref="X9:X45">SUM(T9:W9)</f>
        <v>3338181</v>
      </c>
      <c r="Y9" s="300">
        <f>IF(ISERROR(R9/X9-1),"         /0",(R9/X9-1))</f>
        <v>0.11406781118219778</v>
      </c>
    </row>
    <row r="10" spans="1:25" s="283" customFormat="1" ht="19.5" customHeight="1">
      <c r="A10" s="292" t="s">
        <v>61</v>
      </c>
      <c r="B10" s="289">
        <f>SUM(B11:B13)</f>
        <v>115173</v>
      </c>
      <c r="C10" s="288">
        <f>SUM(C11:C13)</f>
        <v>119155</v>
      </c>
      <c r="D10" s="287">
        <f>SUM(D11:D13)</f>
        <v>176</v>
      </c>
      <c r="E10" s="286">
        <f>SUM(E11:E13)</f>
        <v>154</v>
      </c>
      <c r="F10" s="285">
        <f t="shared" si="0"/>
        <v>234658</v>
      </c>
      <c r="G10" s="290">
        <f t="shared" si="1"/>
        <v>0.31669028435699154</v>
      </c>
      <c r="H10" s="289">
        <f>SUM(H11:H13)</f>
        <v>108904</v>
      </c>
      <c r="I10" s="288">
        <f>SUM(I11:I13)</f>
        <v>108408</v>
      </c>
      <c r="J10" s="287">
        <f>SUM(J11:J13)</f>
        <v>12</v>
      </c>
      <c r="K10" s="286">
        <f>SUM(K11:K13)</f>
        <v>108</v>
      </c>
      <c r="L10" s="285">
        <f t="shared" si="2"/>
        <v>217432</v>
      </c>
      <c r="M10" s="291">
        <f t="shared" si="3"/>
        <v>0.07922476912322018</v>
      </c>
      <c r="N10" s="289">
        <f>SUM(N11:N13)</f>
        <v>584538</v>
      </c>
      <c r="O10" s="288">
        <f>SUM(O11:O13)</f>
        <v>578333</v>
      </c>
      <c r="P10" s="287">
        <f>SUM(P11:P13)</f>
        <v>2007</v>
      </c>
      <c r="Q10" s="286">
        <f>SUM(Q11:Q13)</f>
        <v>412</v>
      </c>
      <c r="R10" s="285">
        <f t="shared" si="4"/>
        <v>1165290</v>
      </c>
      <c r="S10" s="290">
        <f t="shared" si="5"/>
        <v>0.31333759975907244</v>
      </c>
      <c r="T10" s="289">
        <f>SUM(T11:T13)</f>
        <v>530759</v>
      </c>
      <c r="U10" s="288">
        <f>SUM(U11:U13)</f>
        <v>516846</v>
      </c>
      <c r="V10" s="287">
        <f>SUM(V11:V13)</f>
        <v>456</v>
      </c>
      <c r="W10" s="286">
        <f>SUM(W11:W13)</f>
        <v>497</v>
      </c>
      <c r="X10" s="285">
        <f t="shared" si="6"/>
        <v>1048558</v>
      </c>
      <c r="Y10" s="390">
        <f aca="true" t="shared" si="7" ref="Y10:Y45">IF(ISERROR(R10/X10-1),"         /0",IF(R10/X10&gt;5,"  *  ",(R10/X10-1)))</f>
        <v>0.11132622134397896</v>
      </c>
    </row>
    <row r="11" spans="1:25" ht="19.5" customHeight="1">
      <c r="A11" s="235" t="s">
        <v>324</v>
      </c>
      <c r="B11" s="233">
        <v>110914</v>
      </c>
      <c r="C11" s="230">
        <v>115354</v>
      </c>
      <c r="D11" s="229">
        <v>31</v>
      </c>
      <c r="E11" s="281">
        <v>11</v>
      </c>
      <c r="F11" s="280">
        <f t="shared" si="0"/>
        <v>226310</v>
      </c>
      <c r="G11" s="232">
        <f t="shared" si="1"/>
        <v>0.30542397128088855</v>
      </c>
      <c r="H11" s="233">
        <v>104954</v>
      </c>
      <c r="I11" s="230">
        <v>105615</v>
      </c>
      <c r="J11" s="229">
        <v>12</v>
      </c>
      <c r="K11" s="281">
        <v>108</v>
      </c>
      <c r="L11" s="280">
        <f t="shared" si="2"/>
        <v>210689</v>
      </c>
      <c r="M11" s="282">
        <f t="shared" si="3"/>
        <v>0.07414245641680384</v>
      </c>
      <c r="N11" s="233">
        <v>558918</v>
      </c>
      <c r="O11" s="230">
        <v>559308</v>
      </c>
      <c r="P11" s="229">
        <v>1862</v>
      </c>
      <c r="Q11" s="281">
        <v>269</v>
      </c>
      <c r="R11" s="280">
        <f t="shared" si="4"/>
        <v>1120357</v>
      </c>
      <c r="S11" s="232">
        <f t="shared" si="5"/>
        <v>0.30125545851528385</v>
      </c>
      <c r="T11" s="231">
        <v>510178</v>
      </c>
      <c r="U11" s="230">
        <v>503973</v>
      </c>
      <c r="V11" s="229">
        <v>454</v>
      </c>
      <c r="W11" s="281">
        <v>497</v>
      </c>
      <c r="X11" s="280">
        <f t="shared" si="6"/>
        <v>1015102</v>
      </c>
      <c r="Y11" s="228">
        <f t="shared" si="7"/>
        <v>0.10368908740205418</v>
      </c>
    </row>
    <row r="12" spans="1:25" ht="19.5" customHeight="1">
      <c r="A12" s="235" t="s">
        <v>325</v>
      </c>
      <c r="B12" s="233">
        <v>3428</v>
      </c>
      <c r="C12" s="230">
        <v>2749</v>
      </c>
      <c r="D12" s="229">
        <v>0</v>
      </c>
      <c r="E12" s="281">
        <v>0</v>
      </c>
      <c r="F12" s="280">
        <f t="shared" si="0"/>
        <v>6177</v>
      </c>
      <c r="G12" s="232">
        <f t="shared" si="1"/>
        <v>0.008336369893517956</v>
      </c>
      <c r="H12" s="233">
        <v>3711</v>
      </c>
      <c r="I12" s="230">
        <v>2572</v>
      </c>
      <c r="J12" s="229"/>
      <c r="K12" s="281"/>
      <c r="L12" s="280">
        <f t="shared" si="2"/>
        <v>6283</v>
      </c>
      <c r="M12" s="282">
        <f t="shared" si="3"/>
        <v>-0.01687092153429892</v>
      </c>
      <c r="N12" s="233">
        <v>20627</v>
      </c>
      <c r="O12" s="230">
        <v>13928</v>
      </c>
      <c r="P12" s="229"/>
      <c r="Q12" s="281"/>
      <c r="R12" s="280">
        <f t="shared" si="4"/>
        <v>34555</v>
      </c>
      <c r="S12" s="232">
        <f t="shared" si="5"/>
        <v>0.0092915761395659</v>
      </c>
      <c r="T12" s="231">
        <v>19316</v>
      </c>
      <c r="U12" s="230">
        <v>12342</v>
      </c>
      <c r="V12" s="229">
        <v>2</v>
      </c>
      <c r="W12" s="281"/>
      <c r="X12" s="280">
        <f t="shared" si="6"/>
        <v>31660</v>
      </c>
      <c r="Y12" s="228">
        <f t="shared" si="7"/>
        <v>0.0914403032217308</v>
      </c>
    </row>
    <row r="13" spans="1:25" ht="19.5" customHeight="1" thickBot="1">
      <c r="A13" s="258" t="s">
        <v>326</v>
      </c>
      <c r="B13" s="255">
        <v>831</v>
      </c>
      <c r="C13" s="254">
        <v>1052</v>
      </c>
      <c r="D13" s="253">
        <v>145</v>
      </c>
      <c r="E13" s="297">
        <v>143</v>
      </c>
      <c r="F13" s="296">
        <f t="shared" si="0"/>
        <v>2171</v>
      </c>
      <c r="G13" s="256">
        <f t="shared" si="1"/>
        <v>0.00292994318258499</v>
      </c>
      <c r="H13" s="255">
        <v>239</v>
      </c>
      <c r="I13" s="254">
        <v>221</v>
      </c>
      <c r="J13" s="253"/>
      <c r="K13" s="297"/>
      <c r="L13" s="296">
        <f t="shared" si="2"/>
        <v>460</v>
      </c>
      <c r="M13" s="299">
        <f t="shared" si="3"/>
        <v>3.7195652173913043</v>
      </c>
      <c r="N13" s="255">
        <v>4993</v>
      </c>
      <c r="O13" s="254">
        <v>5097</v>
      </c>
      <c r="P13" s="253">
        <v>145</v>
      </c>
      <c r="Q13" s="297">
        <v>143</v>
      </c>
      <c r="R13" s="296">
        <f t="shared" si="4"/>
        <v>10378</v>
      </c>
      <c r="S13" s="256">
        <f t="shared" si="5"/>
        <v>0.002790565104222686</v>
      </c>
      <c r="T13" s="298">
        <v>1265</v>
      </c>
      <c r="U13" s="254">
        <v>531</v>
      </c>
      <c r="V13" s="253">
        <v>0</v>
      </c>
      <c r="W13" s="297"/>
      <c r="X13" s="296">
        <f t="shared" si="6"/>
        <v>1796</v>
      </c>
      <c r="Y13" s="252" t="str">
        <f t="shared" si="7"/>
        <v>  *  </v>
      </c>
    </row>
    <row r="14" spans="1:25" s="283" customFormat="1" ht="19.5" customHeight="1">
      <c r="A14" s="292" t="s">
        <v>60</v>
      </c>
      <c r="B14" s="289">
        <f>SUM(B15:B24)</f>
        <v>103777</v>
      </c>
      <c r="C14" s="288">
        <f>SUM(C15:C24)</f>
        <v>99956</v>
      </c>
      <c r="D14" s="287">
        <f>SUM(D15:D24)</f>
        <v>64</v>
      </c>
      <c r="E14" s="286">
        <f>SUM(E15:E24)</f>
        <v>3</v>
      </c>
      <c r="F14" s="285">
        <f t="shared" si="0"/>
        <v>203800</v>
      </c>
      <c r="G14" s="290">
        <f t="shared" si="1"/>
        <v>0.2750448736116172</v>
      </c>
      <c r="H14" s="289">
        <f>SUM(H15:H24)</f>
        <v>97432</v>
      </c>
      <c r="I14" s="288">
        <f>SUM(I15:I24)</f>
        <v>95043</v>
      </c>
      <c r="J14" s="287">
        <f>SUM(J15:J24)</f>
        <v>19</v>
      </c>
      <c r="K14" s="286">
        <f>SUM(K15:K24)</f>
        <v>34</v>
      </c>
      <c r="L14" s="285">
        <f t="shared" si="2"/>
        <v>192528</v>
      </c>
      <c r="M14" s="291">
        <f t="shared" si="3"/>
        <v>0.05854732818083597</v>
      </c>
      <c r="N14" s="289">
        <f>SUM(N15:N24)</f>
        <v>523848</v>
      </c>
      <c r="O14" s="288">
        <f>SUM(O15:O24)</f>
        <v>517200</v>
      </c>
      <c r="P14" s="287">
        <f>SUM(P15:P24)</f>
        <v>249</v>
      </c>
      <c r="Q14" s="286">
        <f>SUM(Q15:Q24)</f>
        <v>111</v>
      </c>
      <c r="R14" s="285">
        <f t="shared" si="4"/>
        <v>1041408</v>
      </c>
      <c r="S14" s="290">
        <f t="shared" si="5"/>
        <v>0.2800266741239486</v>
      </c>
      <c r="T14" s="289">
        <f>SUM(T15:T24)</f>
        <v>504328</v>
      </c>
      <c r="U14" s="288">
        <f>SUM(U15:U24)</f>
        <v>488844</v>
      </c>
      <c r="V14" s="287">
        <f>SUM(V15:V24)</f>
        <v>441</v>
      </c>
      <c r="W14" s="286">
        <f>SUM(W15:W24)</f>
        <v>339</v>
      </c>
      <c r="X14" s="285">
        <f t="shared" si="6"/>
        <v>993952</v>
      </c>
      <c r="Y14" s="284">
        <f t="shared" si="7"/>
        <v>0.047744760310357126</v>
      </c>
    </row>
    <row r="15" spans="1:25" ht="19.5" customHeight="1">
      <c r="A15" s="250" t="s">
        <v>327</v>
      </c>
      <c r="B15" s="247">
        <v>29558</v>
      </c>
      <c r="C15" s="245">
        <v>27386</v>
      </c>
      <c r="D15" s="246">
        <v>7</v>
      </c>
      <c r="E15" s="293">
        <v>3</v>
      </c>
      <c r="F15" s="294">
        <f t="shared" si="0"/>
        <v>56954</v>
      </c>
      <c r="G15" s="248">
        <f t="shared" si="1"/>
        <v>0.07686411055778236</v>
      </c>
      <c r="H15" s="247">
        <v>27404</v>
      </c>
      <c r="I15" s="245">
        <v>25102</v>
      </c>
      <c r="J15" s="246">
        <v>8</v>
      </c>
      <c r="K15" s="293">
        <v>8</v>
      </c>
      <c r="L15" s="294">
        <f t="shared" si="2"/>
        <v>52522</v>
      </c>
      <c r="M15" s="295">
        <f t="shared" si="3"/>
        <v>0.08438368683599262</v>
      </c>
      <c r="N15" s="247">
        <v>140903</v>
      </c>
      <c r="O15" s="245">
        <v>139768</v>
      </c>
      <c r="P15" s="246">
        <v>19</v>
      </c>
      <c r="Q15" s="293">
        <v>19</v>
      </c>
      <c r="R15" s="294">
        <f t="shared" si="4"/>
        <v>280709</v>
      </c>
      <c r="S15" s="248">
        <f t="shared" si="5"/>
        <v>0.07548051068040527</v>
      </c>
      <c r="T15" s="251">
        <v>133679</v>
      </c>
      <c r="U15" s="245">
        <v>128991</v>
      </c>
      <c r="V15" s="246">
        <v>26</v>
      </c>
      <c r="W15" s="293">
        <v>17</v>
      </c>
      <c r="X15" s="294">
        <f t="shared" si="6"/>
        <v>262713</v>
      </c>
      <c r="Y15" s="244">
        <f t="shared" si="7"/>
        <v>0.06850060712640782</v>
      </c>
    </row>
    <row r="16" spans="1:25" ht="19.5" customHeight="1">
      <c r="A16" s="250" t="s">
        <v>328</v>
      </c>
      <c r="B16" s="247">
        <v>23205</v>
      </c>
      <c r="C16" s="245">
        <v>23100</v>
      </c>
      <c r="D16" s="246">
        <v>4</v>
      </c>
      <c r="E16" s="293">
        <v>0</v>
      </c>
      <c r="F16" s="294">
        <f t="shared" si="0"/>
        <v>46309</v>
      </c>
      <c r="G16" s="248">
        <f t="shared" si="1"/>
        <v>0.06249780692875555</v>
      </c>
      <c r="H16" s="247">
        <v>19648</v>
      </c>
      <c r="I16" s="245">
        <v>20057</v>
      </c>
      <c r="J16" s="246">
        <v>5</v>
      </c>
      <c r="K16" s="293">
        <v>5</v>
      </c>
      <c r="L16" s="294">
        <f t="shared" si="2"/>
        <v>39715</v>
      </c>
      <c r="M16" s="295">
        <f t="shared" si="3"/>
        <v>0.16603298501825514</v>
      </c>
      <c r="N16" s="247">
        <v>117107</v>
      </c>
      <c r="O16" s="245">
        <v>116279</v>
      </c>
      <c r="P16" s="246">
        <v>25</v>
      </c>
      <c r="Q16" s="293">
        <v>5</v>
      </c>
      <c r="R16" s="294">
        <f t="shared" si="4"/>
        <v>233416</v>
      </c>
      <c r="S16" s="248">
        <f t="shared" si="5"/>
        <v>0.06276378342332264</v>
      </c>
      <c r="T16" s="251">
        <v>102093</v>
      </c>
      <c r="U16" s="245">
        <v>99535</v>
      </c>
      <c r="V16" s="246">
        <v>85</v>
      </c>
      <c r="W16" s="293">
        <v>12</v>
      </c>
      <c r="X16" s="294">
        <f t="shared" si="6"/>
        <v>201725</v>
      </c>
      <c r="Y16" s="244">
        <f t="shared" si="7"/>
        <v>0.15710001239310944</v>
      </c>
    </row>
    <row r="17" spans="1:25" ht="19.5" customHeight="1">
      <c r="A17" s="250" t="s">
        <v>329</v>
      </c>
      <c r="B17" s="247">
        <v>14918</v>
      </c>
      <c r="C17" s="245">
        <v>13499</v>
      </c>
      <c r="D17" s="246">
        <v>0</v>
      </c>
      <c r="E17" s="293">
        <v>0</v>
      </c>
      <c r="F17" s="294">
        <f t="shared" si="0"/>
        <v>28417</v>
      </c>
      <c r="G17" s="248">
        <f t="shared" si="1"/>
        <v>0.03835108034063457</v>
      </c>
      <c r="H17" s="247">
        <v>12683</v>
      </c>
      <c r="I17" s="245">
        <v>13250</v>
      </c>
      <c r="J17" s="246">
        <v>1</v>
      </c>
      <c r="K17" s="293">
        <v>11</v>
      </c>
      <c r="L17" s="294">
        <f t="shared" si="2"/>
        <v>25945</v>
      </c>
      <c r="M17" s="295">
        <f t="shared" si="3"/>
        <v>0.0952784736943535</v>
      </c>
      <c r="N17" s="247">
        <v>75070</v>
      </c>
      <c r="O17" s="245">
        <v>70755</v>
      </c>
      <c r="P17" s="246">
        <v>48</v>
      </c>
      <c r="Q17" s="293">
        <v>77</v>
      </c>
      <c r="R17" s="294">
        <f t="shared" si="4"/>
        <v>145950</v>
      </c>
      <c r="S17" s="248">
        <f t="shared" si="5"/>
        <v>0.03924484264418009</v>
      </c>
      <c r="T17" s="251">
        <v>61158</v>
      </c>
      <c r="U17" s="245">
        <v>61266</v>
      </c>
      <c r="V17" s="246">
        <v>49</v>
      </c>
      <c r="W17" s="293">
        <v>27</v>
      </c>
      <c r="X17" s="294">
        <f t="shared" si="6"/>
        <v>122500</v>
      </c>
      <c r="Y17" s="244">
        <f t="shared" si="7"/>
        <v>0.1914285714285715</v>
      </c>
    </row>
    <row r="18" spans="1:25" ht="19.5" customHeight="1">
      <c r="A18" s="250" t="s">
        <v>330</v>
      </c>
      <c r="B18" s="247">
        <v>13042</v>
      </c>
      <c r="C18" s="245">
        <v>12276</v>
      </c>
      <c r="D18" s="246">
        <v>0</v>
      </c>
      <c r="E18" s="293">
        <v>0</v>
      </c>
      <c r="F18" s="294">
        <f>SUM(B18:E18)</f>
        <v>25318</v>
      </c>
      <c r="G18" s="248">
        <f>F18/$F$9</f>
        <v>0.034168724779680686</v>
      </c>
      <c r="H18" s="247">
        <v>11645</v>
      </c>
      <c r="I18" s="245">
        <v>10266</v>
      </c>
      <c r="J18" s="246"/>
      <c r="K18" s="293">
        <v>1</v>
      </c>
      <c r="L18" s="294">
        <f>SUM(H18:K18)</f>
        <v>21912</v>
      </c>
      <c r="M18" s="295">
        <f>IF(ISERROR(F18/L18-1),"         /0",(F18/L18-1))</f>
        <v>0.1554399415845198</v>
      </c>
      <c r="N18" s="247">
        <v>64117</v>
      </c>
      <c r="O18" s="245">
        <v>59348</v>
      </c>
      <c r="P18" s="246">
        <v>4</v>
      </c>
      <c r="Q18" s="293">
        <v>3</v>
      </c>
      <c r="R18" s="294">
        <f>SUM(N18:Q18)</f>
        <v>123472</v>
      </c>
      <c r="S18" s="248">
        <f>R18/$R$9</f>
        <v>0.033200679759932884</v>
      </c>
      <c r="T18" s="251">
        <v>61820</v>
      </c>
      <c r="U18" s="245">
        <v>56811</v>
      </c>
      <c r="V18" s="246">
        <v>26</v>
      </c>
      <c r="W18" s="293">
        <v>9</v>
      </c>
      <c r="X18" s="294">
        <f>SUM(T18:W18)</f>
        <v>118666</v>
      </c>
      <c r="Y18" s="244">
        <f>IF(ISERROR(R18/X18-1),"         /0",IF(R18/X18&gt;5,"  *  ",(R18/X18-1)))</f>
        <v>0.040500227529368216</v>
      </c>
    </row>
    <row r="19" spans="1:25" ht="19.5" customHeight="1">
      <c r="A19" s="250" t="s">
        <v>331</v>
      </c>
      <c r="B19" s="247">
        <v>12382</v>
      </c>
      <c r="C19" s="245">
        <v>11867</v>
      </c>
      <c r="D19" s="246">
        <v>6</v>
      </c>
      <c r="E19" s="293">
        <v>0</v>
      </c>
      <c r="F19" s="294">
        <f>SUM(B19:E19)</f>
        <v>24255</v>
      </c>
      <c r="G19" s="248">
        <f>F19/$F$9</f>
        <v>0.03273411879023442</v>
      </c>
      <c r="H19" s="247">
        <v>15435</v>
      </c>
      <c r="I19" s="245">
        <v>15501</v>
      </c>
      <c r="J19" s="246">
        <v>4</v>
      </c>
      <c r="K19" s="293">
        <v>8</v>
      </c>
      <c r="L19" s="294">
        <f>SUM(H19:K19)</f>
        <v>30948</v>
      </c>
      <c r="M19" s="295">
        <f>IF(ISERROR(F19/L19-1),"         /0",(F19/L19-1))</f>
        <v>-0.2162659945715394</v>
      </c>
      <c r="N19" s="247">
        <v>68209</v>
      </c>
      <c r="O19" s="245">
        <v>68877</v>
      </c>
      <c r="P19" s="246">
        <v>81</v>
      </c>
      <c r="Q19" s="293">
        <v>0</v>
      </c>
      <c r="R19" s="294">
        <f>SUM(N19:Q19)</f>
        <v>137167</v>
      </c>
      <c r="S19" s="248">
        <f>R19/$R$9</f>
        <v>0.03688316088368791</v>
      </c>
      <c r="T19" s="251">
        <v>85148</v>
      </c>
      <c r="U19" s="245">
        <v>81436</v>
      </c>
      <c r="V19" s="246">
        <v>225</v>
      </c>
      <c r="W19" s="293">
        <v>254</v>
      </c>
      <c r="X19" s="294">
        <f>SUM(T19:W19)</f>
        <v>167063</v>
      </c>
      <c r="Y19" s="244">
        <f>IF(ISERROR(R19/X19-1),"         /0",IF(R19/X19&gt;5,"  *  ",(R19/X19-1)))</f>
        <v>-0.1789504558160694</v>
      </c>
    </row>
    <row r="20" spans="1:25" ht="19.5" customHeight="1">
      <c r="A20" s="250" t="s">
        <v>332</v>
      </c>
      <c r="B20" s="247">
        <v>8386</v>
      </c>
      <c r="C20" s="245">
        <v>9260</v>
      </c>
      <c r="D20" s="246">
        <v>47</v>
      </c>
      <c r="E20" s="293">
        <v>0</v>
      </c>
      <c r="F20" s="294">
        <f>SUM(B20:E20)</f>
        <v>17693</v>
      </c>
      <c r="G20" s="248">
        <f>F20/$F$9</f>
        <v>0.02387815970956989</v>
      </c>
      <c r="H20" s="247">
        <v>8753</v>
      </c>
      <c r="I20" s="245">
        <v>8699</v>
      </c>
      <c r="J20" s="246">
        <v>1</v>
      </c>
      <c r="K20" s="293">
        <v>1</v>
      </c>
      <c r="L20" s="294">
        <f>SUM(H20:K20)</f>
        <v>17454</v>
      </c>
      <c r="M20" s="295">
        <f>IF(ISERROR(F20/L20-1),"         /0",(F20/L20-1))</f>
        <v>0.013693136243841053</v>
      </c>
      <c r="N20" s="247">
        <v>47194</v>
      </c>
      <c r="O20" s="245">
        <v>49501</v>
      </c>
      <c r="P20" s="246">
        <v>53</v>
      </c>
      <c r="Q20" s="293">
        <v>0</v>
      </c>
      <c r="R20" s="294">
        <f>SUM(N20:Q20)</f>
        <v>96748</v>
      </c>
      <c r="S20" s="248">
        <f>R20/$R$9</f>
        <v>0.026014799836513433</v>
      </c>
      <c r="T20" s="251">
        <v>49969</v>
      </c>
      <c r="U20" s="245">
        <v>49491</v>
      </c>
      <c r="V20" s="246">
        <v>10</v>
      </c>
      <c r="W20" s="293">
        <v>8</v>
      </c>
      <c r="X20" s="294">
        <f>SUM(T20:W20)</f>
        <v>99478</v>
      </c>
      <c r="Y20" s="244">
        <f>IF(ISERROR(R20/X20-1),"         /0",IF(R20/X20&gt;5,"  *  ",(R20/X20-1)))</f>
        <v>-0.027443253784756427</v>
      </c>
    </row>
    <row r="21" spans="1:25" ht="19.5" customHeight="1">
      <c r="A21" s="250" t="s">
        <v>333</v>
      </c>
      <c r="B21" s="247">
        <v>1532</v>
      </c>
      <c r="C21" s="245">
        <v>1762</v>
      </c>
      <c r="D21" s="246">
        <v>0</v>
      </c>
      <c r="E21" s="293">
        <v>0</v>
      </c>
      <c r="F21" s="294">
        <f t="shared" si="0"/>
        <v>3294</v>
      </c>
      <c r="G21" s="248">
        <f t="shared" si="1"/>
        <v>0.004445524110287866</v>
      </c>
      <c r="H21" s="247">
        <v>1164</v>
      </c>
      <c r="I21" s="245">
        <v>1252</v>
      </c>
      <c r="J21" s="246"/>
      <c r="K21" s="293"/>
      <c r="L21" s="294">
        <f t="shared" si="2"/>
        <v>2416</v>
      </c>
      <c r="M21" s="295">
        <f t="shared" si="3"/>
        <v>0.3634105960264902</v>
      </c>
      <c r="N21" s="247">
        <v>7952</v>
      </c>
      <c r="O21" s="245">
        <v>8418</v>
      </c>
      <c r="P21" s="246">
        <v>1</v>
      </c>
      <c r="Q21" s="293">
        <v>0</v>
      </c>
      <c r="R21" s="294">
        <f t="shared" si="4"/>
        <v>16371</v>
      </c>
      <c r="S21" s="248">
        <f t="shared" si="5"/>
        <v>0.004402037128659626</v>
      </c>
      <c r="T21" s="251">
        <v>7122</v>
      </c>
      <c r="U21" s="245">
        <v>6977</v>
      </c>
      <c r="V21" s="246">
        <v>8</v>
      </c>
      <c r="W21" s="293">
        <v>0</v>
      </c>
      <c r="X21" s="294">
        <f t="shared" si="6"/>
        <v>14107</v>
      </c>
      <c r="Y21" s="244">
        <f t="shared" si="7"/>
        <v>0.1604877011412773</v>
      </c>
    </row>
    <row r="22" spans="1:25" ht="19.5" customHeight="1">
      <c r="A22" s="250" t="s">
        <v>334</v>
      </c>
      <c r="B22" s="247">
        <v>489</v>
      </c>
      <c r="C22" s="245">
        <v>531</v>
      </c>
      <c r="D22" s="246">
        <v>0</v>
      </c>
      <c r="E22" s="293">
        <v>0</v>
      </c>
      <c r="F22" s="294">
        <f t="shared" si="0"/>
        <v>1020</v>
      </c>
      <c r="G22" s="248">
        <f t="shared" si="1"/>
        <v>0.0013765739503623629</v>
      </c>
      <c r="H22" s="247">
        <v>456</v>
      </c>
      <c r="I22" s="245">
        <v>662</v>
      </c>
      <c r="J22" s="246"/>
      <c r="K22" s="293"/>
      <c r="L22" s="294">
        <f t="shared" si="2"/>
        <v>1118</v>
      </c>
      <c r="M22" s="295">
        <f t="shared" si="3"/>
        <v>-0.08765652951699465</v>
      </c>
      <c r="N22" s="247">
        <v>2132</v>
      </c>
      <c r="O22" s="245">
        <v>2827</v>
      </c>
      <c r="P22" s="246"/>
      <c r="Q22" s="293">
        <v>0</v>
      </c>
      <c r="R22" s="294">
        <f t="shared" si="4"/>
        <v>4959</v>
      </c>
      <c r="S22" s="248">
        <f t="shared" si="5"/>
        <v>0.0013334373050530256</v>
      </c>
      <c r="T22" s="251">
        <v>2316</v>
      </c>
      <c r="U22" s="245">
        <v>2973</v>
      </c>
      <c r="V22" s="246"/>
      <c r="W22" s="293">
        <v>0</v>
      </c>
      <c r="X22" s="294">
        <f t="shared" si="6"/>
        <v>5289</v>
      </c>
      <c r="Y22" s="244">
        <f t="shared" si="7"/>
        <v>-0.062393647192285906</v>
      </c>
    </row>
    <row r="23" spans="1:25" ht="19.5" customHeight="1">
      <c r="A23" s="250" t="s">
        <v>335</v>
      </c>
      <c r="B23" s="247">
        <v>262</v>
      </c>
      <c r="C23" s="245">
        <v>275</v>
      </c>
      <c r="D23" s="246">
        <v>0</v>
      </c>
      <c r="E23" s="293">
        <v>0</v>
      </c>
      <c r="F23" s="294">
        <f>SUM(B23:E23)</f>
        <v>537</v>
      </c>
      <c r="G23" s="248">
        <f>F23/$F$9</f>
        <v>0.0007247256973966557</v>
      </c>
      <c r="H23" s="247">
        <v>244</v>
      </c>
      <c r="I23" s="245">
        <v>254</v>
      </c>
      <c r="J23" s="246"/>
      <c r="K23" s="293"/>
      <c r="L23" s="294">
        <f>SUM(H23:K23)</f>
        <v>498</v>
      </c>
      <c r="M23" s="295">
        <f>IF(ISERROR(F23/L23-1),"         /0",(F23/L23-1))</f>
        <v>0.07831325301204828</v>
      </c>
      <c r="N23" s="247">
        <v>1143</v>
      </c>
      <c r="O23" s="245">
        <v>1427</v>
      </c>
      <c r="P23" s="246">
        <v>10</v>
      </c>
      <c r="Q23" s="293">
        <v>7</v>
      </c>
      <c r="R23" s="294">
        <f>SUM(N23:Q23)</f>
        <v>2587</v>
      </c>
      <c r="S23" s="248">
        <f>R23/$R$9</f>
        <v>0.0006956245832168133</v>
      </c>
      <c r="T23" s="251">
        <v>1015</v>
      </c>
      <c r="U23" s="245">
        <v>1364</v>
      </c>
      <c r="V23" s="246"/>
      <c r="W23" s="293"/>
      <c r="X23" s="294">
        <f>SUM(T23:W23)</f>
        <v>2379</v>
      </c>
      <c r="Y23" s="244">
        <f>IF(ISERROR(R23/X23-1),"         /0",IF(R23/X23&gt;5,"  *  ",(R23/X23-1)))</f>
        <v>0.08743169398907114</v>
      </c>
    </row>
    <row r="24" spans="1:25" ht="19.5" customHeight="1" thickBot="1">
      <c r="A24" s="250" t="s">
        <v>56</v>
      </c>
      <c r="B24" s="247">
        <v>3</v>
      </c>
      <c r="C24" s="245">
        <v>0</v>
      </c>
      <c r="D24" s="246">
        <v>0</v>
      </c>
      <c r="E24" s="293">
        <v>0</v>
      </c>
      <c r="F24" s="294">
        <f t="shared" si="0"/>
        <v>3</v>
      </c>
      <c r="G24" s="248">
        <f t="shared" si="1"/>
        <v>4.048746912830479E-06</v>
      </c>
      <c r="H24" s="247">
        <v>0</v>
      </c>
      <c r="I24" s="245"/>
      <c r="J24" s="246"/>
      <c r="K24" s="293"/>
      <c r="L24" s="294">
        <f t="shared" si="2"/>
        <v>0</v>
      </c>
      <c r="M24" s="295" t="str">
        <f t="shared" si="3"/>
        <v>         /0</v>
      </c>
      <c r="N24" s="247">
        <v>21</v>
      </c>
      <c r="O24" s="245"/>
      <c r="P24" s="246">
        <v>8</v>
      </c>
      <c r="Q24" s="293"/>
      <c r="R24" s="294">
        <f t="shared" si="4"/>
        <v>29</v>
      </c>
      <c r="S24" s="248">
        <f t="shared" si="5"/>
        <v>7.797878976918279E-06</v>
      </c>
      <c r="T24" s="251">
        <v>8</v>
      </c>
      <c r="U24" s="245"/>
      <c r="V24" s="246">
        <v>12</v>
      </c>
      <c r="W24" s="293">
        <v>12</v>
      </c>
      <c r="X24" s="294">
        <f t="shared" si="6"/>
        <v>32</v>
      </c>
      <c r="Y24" s="244">
        <f t="shared" si="7"/>
        <v>-0.09375</v>
      </c>
    </row>
    <row r="25" spans="1:25" s="283" customFormat="1" ht="19.5" customHeight="1">
      <c r="A25" s="292" t="s">
        <v>59</v>
      </c>
      <c r="B25" s="289">
        <f>SUM(B26:B30)</f>
        <v>47353</v>
      </c>
      <c r="C25" s="288">
        <f>SUM(C26:C30)</f>
        <v>40986</v>
      </c>
      <c r="D25" s="287">
        <f>SUM(D26:D30)</f>
        <v>3</v>
      </c>
      <c r="E25" s="286">
        <f>SUM(E26:E30)</f>
        <v>0</v>
      </c>
      <c r="F25" s="285">
        <f t="shared" si="0"/>
        <v>88342</v>
      </c>
      <c r="G25" s="290">
        <f t="shared" si="1"/>
        <v>0.11922479992442339</v>
      </c>
      <c r="H25" s="289">
        <f>SUM(H26:H30)</f>
        <v>44624</v>
      </c>
      <c r="I25" s="288">
        <f>SUM(I26:I30)</f>
        <v>38542</v>
      </c>
      <c r="J25" s="287">
        <f>SUM(J26:J30)</f>
        <v>5</v>
      </c>
      <c r="K25" s="286">
        <f>SUM(K26:K30)</f>
        <v>14</v>
      </c>
      <c r="L25" s="285">
        <f t="shared" si="2"/>
        <v>83185</v>
      </c>
      <c r="M25" s="291">
        <f t="shared" si="3"/>
        <v>0.06199434994289832</v>
      </c>
      <c r="N25" s="289">
        <f>SUM(N26:N30)</f>
        <v>232282</v>
      </c>
      <c r="O25" s="288">
        <f>SUM(O26:O30)</f>
        <v>198051</v>
      </c>
      <c r="P25" s="287">
        <f>SUM(P26:P30)</f>
        <v>98</v>
      </c>
      <c r="Q25" s="286">
        <f>SUM(Q26:Q30)</f>
        <v>3</v>
      </c>
      <c r="R25" s="285">
        <f t="shared" si="4"/>
        <v>430434</v>
      </c>
      <c r="S25" s="290">
        <f t="shared" si="5"/>
        <v>0.11574042205347732</v>
      </c>
      <c r="T25" s="289">
        <f>SUM(T26:T30)</f>
        <v>219100</v>
      </c>
      <c r="U25" s="288">
        <f>SUM(U26:U30)</f>
        <v>190817</v>
      </c>
      <c r="V25" s="287">
        <f>SUM(V26:V30)</f>
        <v>58</v>
      </c>
      <c r="W25" s="286">
        <f>SUM(W26:W30)</f>
        <v>56</v>
      </c>
      <c r="X25" s="285">
        <f t="shared" si="6"/>
        <v>410031</v>
      </c>
      <c r="Y25" s="284">
        <f t="shared" si="7"/>
        <v>0.04975965231897095</v>
      </c>
    </row>
    <row r="26" spans="1:25" ht="19.5" customHeight="1">
      <c r="A26" s="250" t="s">
        <v>336</v>
      </c>
      <c r="B26" s="247">
        <v>31016</v>
      </c>
      <c r="C26" s="245">
        <v>27848</v>
      </c>
      <c r="D26" s="246">
        <v>3</v>
      </c>
      <c r="E26" s="293">
        <v>0</v>
      </c>
      <c r="F26" s="294">
        <f t="shared" si="0"/>
        <v>58867</v>
      </c>
      <c r="G26" s="248">
        <f t="shared" si="1"/>
        <v>0.07944586150586394</v>
      </c>
      <c r="H26" s="247">
        <v>29779</v>
      </c>
      <c r="I26" s="245">
        <v>26733</v>
      </c>
      <c r="J26" s="246">
        <v>5</v>
      </c>
      <c r="K26" s="293">
        <v>14</v>
      </c>
      <c r="L26" s="294">
        <f t="shared" si="2"/>
        <v>56531</v>
      </c>
      <c r="M26" s="295">
        <f t="shared" si="3"/>
        <v>0.04132246024305242</v>
      </c>
      <c r="N26" s="247">
        <v>152081</v>
      </c>
      <c r="O26" s="245">
        <v>133453</v>
      </c>
      <c r="P26" s="246">
        <v>94</v>
      </c>
      <c r="Q26" s="293">
        <v>0</v>
      </c>
      <c r="R26" s="294">
        <f t="shared" si="4"/>
        <v>285628</v>
      </c>
      <c r="S26" s="248">
        <f t="shared" si="5"/>
        <v>0.07680319229031772</v>
      </c>
      <c r="T26" s="247">
        <v>143527</v>
      </c>
      <c r="U26" s="245">
        <v>129658</v>
      </c>
      <c r="V26" s="246">
        <v>56</v>
      </c>
      <c r="W26" s="293">
        <v>54</v>
      </c>
      <c r="X26" s="280">
        <f t="shared" si="6"/>
        <v>273295</v>
      </c>
      <c r="Y26" s="244">
        <f t="shared" si="7"/>
        <v>0.04512706050238746</v>
      </c>
    </row>
    <row r="27" spans="1:25" ht="19.5" customHeight="1">
      <c r="A27" s="250" t="s">
        <v>337</v>
      </c>
      <c r="B27" s="247">
        <v>7987</v>
      </c>
      <c r="C27" s="245">
        <v>6734</v>
      </c>
      <c r="D27" s="246">
        <v>0</v>
      </c>
      <c r="E27" s="293">
        <v>0</v>
      </c>
      <c r="F27" s="294">
        <f t="shared" si="0"/>
        <v>14721</v>
      </c>
      <c r="G27" s="248">
        <f t="shared" si="1"/>
        <v>0.019867201101259162</v>
      </c>
      <c r="H27" s="247">
        <v>8024</v>
      </c>
      <c r="I27" s="245">
        <v>6412</v>
      </c>
      <c r="J27" s="246"/>
      <c r="K27" s="293"/>
      <c r="L27" s="294">
        <f t="shared" si="2"/>
        <v>14436</v>
      </c>
      <c r="M27" s="295">
        <f t="shared" si="3"/>
        <v>0.019742310889443004</v>
      </c>
      <c r="N27" s="247">
        <v>38228</v>
      </c>
      <c r="O27" s="245">
        <v>32802</v>
      </c>
      <c r="P27" s="246"/>
      <c r="Q27" s="293"/>
      <c r="R27" s="294">
        <f t="shared" si="4"/>
        <v>71030</v>
      </c>
      <c r="S27" s="248">
        <f t="shared" si="5"/>
        <v>0.019099425645879492</v>
      </c>
      <c r="T27" s="247">
        <v>37970</v>
      </c>
      <c r="U27" s="245">
        <v>31377</v>
      </c>
      <c r="V27" s="246">
        <v>0</v>
      </c>
      <c r="W27" s="293">
        <v>0</v>
      </c>
      <c r="X27" s="280">
        <f t="shared" si="6"/>
        <v>69347</v>
      </c>
      <c r="Y27" s="244">
        <f t="shared" si="7"/>
        <v>0.02426925461808005</v>
      </c>
    </row>
    <row r="28" spans="1:25" ht="19.5" customHeight="1">
      <c r="A28" s="250" t="s">
        <v>338</v>
      </c>
      <c r="B28" s="247">
        <v>7593</v>
      </c>
      <c r="C28" s="245">
        <v>6404</v>
      </c>
      <c r="D28" s="246">
        <v>0</v>
      </c>
      <c r="E28" s="293">
        <v>0</v>
      </c>
      <c r="F28" s="229">
        <f>SUM(B28:E28)</f>
        <v>13997</v>
      </c>
      <c r="G28" s="248">
        <f>F28/$F$9</f>
        <v>0.018890103512962737</v>
      </c>
      <c r="H28" s="247">
        <v>6341</v>
      </c>
      <c r="I28" s="245">
        <v>5397</v>
      </c>
      <c r="J28" s="246"/>
      <c r="K28" s="293"/>
      <c r="L28" s="294">
        <f>SUM(H28:K28)</f>
        <v>11738</v>
      </c>
      <c r="M28" s="295" t="s">
        <v>50</v>
      </c>
      <c r="N28" s="247">
        <v>34916</v>
      </c>
      <c r="O28" s="245">
        <v>31796</v>
      </c>
      <c r="P28" s="246"/>
      <c r="Q28" s="293"/>
      <c r="R28" s="294">
        <f>SUM(N28:Q28)</f>
        <v>66712</v>
      </c>
      <c r="S28" s="248">
        <f>R28/$R$9</f>
        <v>0.017938348355454214</v>
      </c>
      <c r="T28" s="247">
        <v>32936</v>
      </c>
      <c r="U28" s="245">
        <v>29782</v>
      </c>
      <c r="V28" s="246"/>
      <c r="W28" s="293"/>
      <c r="X28" s="280">
        <f>SUM(T28:W28)</f>
        <v>62718</v>
      </c>
      <c r="Y28" s="244">
        <f>IF(ISERROR(R28/X28-1),"         /0",IF(R28/X28&gt;5,"  *  ",(R28/X28-1)))</f>
        <v>0.06368187761089317</v>
      </c>
    </row>
    <row r="29" spans="1:25" ht="19.5" customHeight="1">
      <c r="A29" s="250" t="s">
        <v>339</v>
      </c>
      <c r="B29" s="247">
        <v>512</v>
      </c>
      <c r="C29" s="245">
        <v>0</v>
      </c>
      <c r="D29" s="246">
        <v>0</v>
      </c>
      <c r="E29" s="293">
        <v>0</v>
      </c>
      <c r="F29" s="294">
        <f>SUM(B29:E29)</f>
        <v>512</v>
      </c>
      <c r="G29" s="248">
        <f>F29/$F$9</f>
        <v>0.0006909861397897351</v>
      </c>
      <c r="H29" s="247">
        <v>348</v>
      </c>
      <c r="I29" s="245">
        <v>0</v>
      </c>
      <c r="J29" s="246"/>
      <c r="K29" s="293"/>
      <c r="L29" s="294">
        <f>SUM(H29:K29)</f>
        <v>348</v>
      </c>
      <c r="M29" s="295">
        <f>IF(ISERROR(F29/L29-1),"         /0",(F29/L29-1))</f>
        <v>0.47126436781609193</v>
      </c>
      <c r="N29" s="247">
        <v>4341</v>
      </c>
      <c r="O29" s="245">
        <v>0</v>
      </c>
      <c r="P29" s="246"/>
      <c r="Q29" s="293"/>
      <c r="R29" s="294">
        <f>SUM(N29:Q29)</f>
        <v>4341</v>
      </c>
      <c r="S29" s="248">
        <f>R29/$R$9</f>
        <v>0.0011672618151311119</v>
      </c>
      <c r="T29" s="247">
        <v>3185</v>
      </c>
      <c r="U29" s="245">
        <v>0</v>
      </c>
      <c r="V29" s="246"/>
      <c r="W29" s="293"/>
      <c r="X29" s="280">
        <f>SUM(T29:W29)</f>
        <v>3185</v>
      </c>
      <c r="Y29" s="244">
        <f>IF(ISERROR(R29/X29-1),"         /0",IF(R29/X29&gt;5,"  *  ",(R29/X29-1)))</f>
        <v>0.3629513343799058</v>
      </c>
    </row>
    <row r="30" spans="1:25" ht="19.5" customHeight="1" thickBot="1">
      <c r="A30" s="250" t="s">
        <v>56</v>
      </c>
      <c r="B30" s="247">
        <v>245</v>
      </c>
      <c r="C30" s="245">
        <v>0</v>
      </c>
      <c r="D30" s="246">
        <v>0</v>
      </c>
      <c r="E30" s="293">
        <v>0</v>
      </c>
      <c r="F30" s="294">
        <f t="shared" si="0"/>
        <v>245</v>
      </c>
      <c r="G30" s="248">
        <f t="shared" si="1"/>
        <v>0.00033064766454782247</v>
      </c>
      <c r="H30" s="247">
        <v>132</v>
      </c>
      <c r="I30" s="245">
        <v>0</v>
      </c>
      <c r="J30" s="246"/>
      <c r="K30" s="293"/>
      <c r="L30" s="294">
        <f t="shared" si="2"/>
        <v>132</v>
      </c>
      <c r="M30" s="295">
        <f t="shared" si="3"/>
        <v>0.856060606060606</v>
      </c>
      <c r="N30" s="247">
        <v>2716</v>
      </c>
      <c r="O30" s="245">
        <v>0</v>
      </c>
      <c r="P30" s="246">
        <v>4</v>
      </c>
      <c r="Q30" s="293">
        <v>3</v>
      </c>
      <c r="R30" s="294">
        <f t="shared" si="4"/>
        <v>2723</v>
      </c>
      <c r="S30" s="248">
        <f t="shared" si="5"/>
        <v>0.0007321939466947749</v>
      </c>
      <c r="T30" s="247">
        <v>1482</v>
      </c>
      <c r="U30" s="245">
        <v>0</v>
      </c>
      <c r="V30" s="246">
        <v>2</v>
      </c>
      <c r="W30" s="293">
        <v>2</v>
      </c>
      <c r="X30" s="280">
        <f t="shared" si="6"/>
        <v>1486</v>
      </c>
      <c r="Y30" s="244">
        <f t="shared" si="7"/>
        <v>0.832436069986541</v>
      </c>
    </row>
    <row r="31" spans="1:25" s="283" customFormat="1" ht="19.5" customHeight="1">
      <c r="A31" s="292" t="s">
        <v>58</v>
      </c>
      <c r="B31" s="289">
        <f>SUM(B32:B40)</f>
        <v>99044</v>
      </c>
      <c r="C31" s="288">
        <f>SUM(C32:C40)</f>
        <v>93970</v>
      </c>
      <c r="D31" s="287">
        <f>SUM(D32:D40)</f>
        <v>1865</v>
      </c>
      <c r="E31" s="286">
        <f>SUM(E32:E40)</f>
        <v>2076</v>
      </c>
      <c r="F31" s="285">
        <f t="shared" si="0"/>
        <v>196955</v>
      </c>
      <c r="G31" s="290">
        <f t="shared" si="1"/>
        <v>0.26580698273884235</v>
      </c>
      <c r="H31" s="289">
        <f>SUM(H32:H40)</f>
        <v>76681</v>
      </c>
      <c r="I31" s="288">
        <f>SUM(I32:I40)</f>
        <v>73505</v>
      </c>
      <c r="J31" s="287">
        <f>SUM(J32:J40)</f>
        <v>3535</v>
      </c>
      <c r="K31" s="286">
        <f>SUM(K32:K40)</f>
        <v>3493</v>
      </c>
      <c r="L31" s="285">
        <f t="shared" si="2"/>
        <v>157214</v>
      </c>
      <c r="M31" s="291">
        <f t="shared" si="3"/>
        <v>0.2527828310455811</v>
      </c>
      <c r="N31" s="289">
        <f>SUM(N32:N40)</f>
        <v>495788</v>
      </c>
      <c r="O31" s="288">
        <f>SUM(O32:O40)</f>
        <v>464466</v>
      </c>
      <c r="P31" s="287">
        <f>SUM(P32:P40)</f>
        <v>16674</v>
      </c>
      <c r="Q31" s="286">
        <f>SUM(Q32:Q40)</f>
        <v>16422</v>
      </c>
      <c r="R31" s="285">
        <f t="shared" si="4"/>
        <v>993350</v>
      </c>
      <c r="S31" s="290">
        <f t="shared" si="5"/>
        <v>0.2671042441973025</v>
      </c>
      <c r="T31" s="289">
        <f>SUM(T32:T40)</f>
        <v>397686</v>
      </c>
      <c r="U31" s="288">
        <f>SUM(U32:U40)</f>
        <v>376810</v>
      </c>
      <c r="V31" s="287">
        <f>SUM(V32:V40)</f>
        <v>18936</v>
      </c>
      <c r="W31" s="286">
        <f>SUM(W32:W40)</f>
        <v>19453</v>
      </c>
      <c r="X31" s="285">
        <f t="shared" si="6"/>
        <v>812885</v>
      </c>
      <c r="Y31" s="284">
        <f t="shared" si="7"/>
        <v>0.22200557274399202</v>
      </c>
    </row>
    <row r="32" spans="1:25" s="220" customFormat="1" ht="19.5" customHeight="1">
      <c r="A32" s="235" t="s">
        <v>340</v>
      </c>
      <c r="B32" s="233">
        <v>59018</v>
      </c>
      <c r="C32" s="230">
        <v>54989</v>
      </c>
      <c r="D32" s="229">
        <v>1754</v>
      </c>
      <c r="E32" s="281">
        <v>1858</v>
      </c>
      <c r="F32" s="280">
        <f t="shared" si="0"/>
        <v>117619</v>
      </c>
      <c r="G32" s="232">
        <f t="shared" si="1"/>
        <v>0.15873652104673602</v>
      </c>
      <c r="H32" s="233">
        <v>49449</v>
      </c>
      <c r="I32" s="230">
        <v>46622</v>
      </c>
      <c r="J32" s="229">
        <v>2901</v>
      </c>
      <c r="K32" s="281">
        <v>2922</v>
      </c>
      <c r="L32" s="280">
        <f t="shared" si="2"/>
        <v>101894</v>
      </c>
      <c r="M32" s="282">
        <f t="shared" si="3"/>
        <v>0.15432704575343004</v>
      </c>
      <c r="N32" s="233">
        <v>304353</v>
      </c>
      <c r="O32" s="230">
        <v>276670</v>
      </c>
      <c r="P32" s="229">
        <v>12111</v>
      </c>
      <c r="Q32" s="281">
        <v>12018</v>
      </c>
      <c r="R32" s="280">
        <f t="shared" si="4"/>
        <v>605152</v>
      </c>
      <c r="S32" s="232">
        <f t="shared" si="5"/>
        <v>0.16272076064276034</v>
      </c>
      <c r="T32" s="231">
        <v>262647</v>
      </c>
      <c r="U32" s="230">
        <v>244657</v>
      </c>
      <c r="V32" s="229">
        <v>13522</v>
      </c>
      <c r="W32" s="281">
        <v>13545</v>
      </c>
      <c r="X32" s="280">
        <f t="shared" si="6"/>
        <v>534371</v>
      </c>
      <c r="Y32" s="228">
        <f t="shared" si="7"/>
        <v>0.13245666400309908</v>
      </c>
    </row>
    <row r="33" spans="1:25" s="220" customFormat="1" ht="19.5" customHeight="1">
      <c r="A33" s="235" t="s">
        <v>341</v>
      </c>
      <c r="B33" s="233">
        <v>26098</v>
      </c>
      <c r="C33" s="230">
        <v>24915</v>
      </c>
      <c r="D33" s="229">
        <v>91</v>
      </c>
      <c r="E33" s="281">
        <v>86</v>
      </c>
      <c r="F33" s="280">
        <f t="shared" si="0"/>
        <v>51190</v>
      </c>
      <c r="G33" s="232">
        <f t="shared" si="1"/>
        <v>0.06908511815593074</v>
      </c>
      <c r="H33" s="233">
        <v>17703</v>
      </c>
      <c r="I33" s="230">
        <v>17058</v>
      </c>
      <c r="J33" s="229">
        <v>1</v>
      </c>
      <c r="K33" s="281">
        <v>3</v>
      </c>
      <c r="L33" s="280">
        <f t="shared" si="2"/>
        <v>34765</v>
      </c>
      <c r="M33" s="282">
        <f t="shared" si="3"/>
        <v>0.472457931827988</v>
      </c>
      <c r="N33" s="233">
        <v>121192</v>
      </c>
      <c r="O33" s="230">
        <v>118074</v>
      </c>
      <c r="P33" s="229">
        <v>2129</v>
      </c>
      <c r="Q33" s="281">
        <v>2010</v>
      </c>
      <c r="R33" s="280">
        <f t="shared" si="4"/>
        <v>243405</v>
      </c>
      <c r="S33" s="232">
        <f t="shared" si="5"/>
        <v>0.06544974939230322</v>
      </c>
      <c r="T33" s="231">
        <v>85460</v>
      </c>
      <c r="U33" s="230">
        <v>81737</v>
      </c>
      <c r="V33" s="229">
        <v>2162</v>
      </c>
      <c r="W33" s="281">
        <v>2425</v>
      </c>
      <c r="X33" s="280">
        <f t="shared" si="6"/>
        <v>171784</v>
      </c>
      <c r="Y33" s="228">
        <f t="shared" si="7"/>
        <v>0.416924742700135</v>
      </c>
    </row>
    <row r="34" spans="1:25" s="220" customFormat="1" ht="19.5" customHeight="1">
      <c r="A34" s="235" t="s">
        <v>342</v>
      </c>
      <c r="B34" s="233">
        <v>4224</v>
      </c>
      <c r="C34" s="230">
        <v>4522</v>
      </c>
      <c r="D34" s="229">
        <v>0</v>
      </c>
      <c r="E34" s="281">
        <v>112</v>
      </c>
      <c r="F34" s="280">
        <f t="shared" si="0"/>
        <v>8858</v>
      </c>
      <c r="G34" s="232">
        <f t="shared" si="1"/>
        <v>0.011954600051284127</v>
      </c>
      <c r="H34" s="233">
        <v>2852</v>
      </c>
      <c r="I34" s="230">
        <v>3265</v>
      </c>
      <c r="J34" s="229">
        <v>6</v>
      </c>
      <c r="K34" s="281">
        <v>2</v>
      </c>
      <c r="L34" s="280">
        <f t="shared" si="2"/>
        <v>6125</v>
      </c>
      <c r="M34" s="282">
        <f t="shared" si="3"/>
        <v>0.4462040816326531</v>
      </c>
      <c r="N34" s="233">
        <v>17364</v>
      </c>
      <c r="O34" s="230">
        <v>20725</v>
      </c>
      <c r="P34" s="229">
        <v>235</v>
      </c>
      <c r="Q34" s="281">
        <v>308</v>
      </c>
      <c r="R34" s="280">
        <f t="shared" si="4"/>
        <v>38632</v>
      </c>
      <c r="S34" s="232">
        <f t="shared" si="5"/>
        <v>0.010387850366769204</v>
      </c>
      <c r="T34" s="231">
        <v>12826</v>
      </c>
      <c r="U34" s="230">
        <v>15804</v>
      </c>
      <c r="V34" s="229">
        <v>932</v>
      </c>
      <c r="W34" s="281">
        <v>1042</v>
      </c>
      <c r="X34" s="280">
        <f t="shared" si="6"/>
        <v>30604</v>
      </c>
      <c r="Y34" s="228">
        <f t="shared" si="7"/>
        <v>0.2623186511567115</v>
      </c>
    </row>
    <row r="35" spans="1:25" s="220" customFormat="1" ht="19.5" customHeight="1">
      <c r="A35" s="235" t="s">
        <v>343</v>
      </c>
      <c r="B35" s="233">
        <v>4008</v>
      </c>
      <c r="C35" s="230">
        <v>4240</v>
      </c>
      <c r="D35" s="229">
        <v>7</v>
      </c>
      <c r="E35" s="281">
        <v>6</v>
      </c>
      <c r="F35" s="280">
        <f>SUM(B35:E35)</f>
        <v>8261</v>
      </c>
      <c r="G35" s="232">
        <f>F35/$F$9</f>
        <v>0.011148899415630862</v>
      </c>
      <c r="H35" s="233">
        <v>3148</v>
      </c>
      <c r="I35" s="230">
        <v>3447</v>
      </c>
      <c r="J35" s="229">
        <v>377</v>
      </c>
      <c r="K35" s="281">
        <v>345</v>
      </c>
      <c r="L35" s="280">
        <f>SUM(H35:K35)</f>
        <v>7317</v>
      </c>
      <c r="M35" s="282">
        <f>IF(ISERROR(F35/L35-1),"         /0",(F35/L35-1))</f>
        <v>0.12901462347956816</v>
      </c>
      <c r="N35" s="233">
        <v>23886</v>
      </c>
      <c r="O35" s="230">
        <v>24179</v>
      </c>
      <c r="P35" s="229">
        <v>1930</v>
      </c>
      <c r="Q35" s="281">
        <v>1834</v>
      </c>
      <c r="R35" s="280">
        <f>SUM(N35:Q35)</f>
        <v>51829</v>
      </c>
      <c r="S35" s="232">
        <f>R35/$R$9</f>
        <v>0.01393642308602405</v>
      </c>
      <c r="T35" s="231">
        <v>18578</v>
      </c>
      <c r="U35" s="230">
        <v>18669</v>
      </c>
      <c r="V35" s="229">
        <v>2042</v>
      </c>
      <c r="W35" s="281">
        <v>2192</v>
      </c>
      <c r="X35" s="280">
        <f>SUM(T35:W35)</f>
        <v>41481</v>
      </c>
      <c r="Y35" s="228">
        <f>IF(ISERROR(R35/X35-1),"         /0",IF(R35/X35&gt;5,"  *  ",(R35/X35-1)))</f>
        <v>0.24946360984547145</v>
      </c>
    </row>
    <row r="36" spans="1:25" s="220" customFormat="1" ht="19.5" customHeight="1">
      <c r="A36" s="235" t="s">
        <v>344</v>
      </c>
      <c r="B36" s="233">
        <v>1942</v>
      </c>
      <c r="C36" s="230">
        <v>2175</v>
      </c>
      <c r="D36" s="229">
        <v>0</v>
      </c>
      <c r="E36" s="281">
        <v>0</v>
      </c>
      <c r="F36" s="280">
        <f>SUM(B36:E36)</f>
        <v>4117</v>
      </c>
      <c r="G36" s="232">
        <f>F36/$F$9</f>
        <v>0.005556230346707694</v>
      </c>
      <c r="H36" s="233">
        <v>1420</v>
      </c>
      <c r="I36" s="230">
        <v>1515</v>
      </c>
      <c r="J36" s="229">
        <v>37</v>
      </c>
      <c r="K36" s="281">
        <v>12</v>
      </c>
      <c r="L36" s="280">
        <f>SUM(H36:K36)</f>
        <v>2984</v>
      </c>
      <c r="M36" s="282">
        <f>IF(ISERROR(F36/L36-1),"         /0",(F36/L36-1))</f>
        <v>0.37969168900804284</v>
      </c>
      <c r="N36" s="233">
        <v>9760</v>
      </c>
      <c r="O36" s="230">
        <v>9883</v>
      </c>
      <c r="P36" s="229">
        <v>189</v>
      </c>
      <c r="Q36" s="281">
        <v>158</v>
      </c>
      <c r="R36" s="280">
        <f>SUM(N36:Q36)</f>
        <v>19990</v>
      </c>
      <c r="S36" s="232">
        <f>R36/$R$9</f>
        <v>0.005375158646503324</v>
      </c>
      <c r="T36" s="231">
        <v>8716</v>
      </c>
      <c r="U36" s="230">
        <v>8545</v>
      </c>
      <c r="V36" s="229">
        <v>48</v>
      </c>
      <c r="W36" s="281">
        <v>21</v>
      </c>
      <c r="X36" s="280">
        <f>SUM(T36:W36)</f>
        <v>17330</v>
      </c>
      <c r="Y36" s="228">
        <f>IF(ISERROR(R36/X36-1),"         /0",IF(R36/X36&gt;5,"  *  ",(R36/X36-1)))</f>
        <v>0.1534910559723024</v>
      </c>
    </row>
    <row r="37" spans="1:25" s="220" customFormat="1" ht="19.5" customHeight="1">
      <c r="A37" s="235" t="s">
        <v>345</v>
      </c>
      <c r="B37" s="233">
        <v>1859</v>
      </c>
      <c r="C37" s="230">
        <v>1787</v>
      </c>
      <c r="D37" s="229">
        <v>0</v>
      </c>
      <c r="E37" s="281">
        <v>4</v>
      </c>
      <c r="F37" s="280">
        <f>SUM(B37:E37)</f>
        <v>3650</v>
      </c>
      <c r="G37" s="232">
        <f>F37/$F$9</f>
        <v>0.004925975410610416</v>
      </c>
      <c r="H37" s="233">
        <v>895</v>
      </c>
      <c r="I37" s="230">
        <v>782</v>
      </c>
      <c r="J37" s="229"/>
      <c r="K37" s="281"/>
      <c r="L37" s="280">
        <f>SUM(H37:K37)</f>
        <v>1677</v>
      </c>
      <c r="M37" s="282">
        <f>IF(ISERROR(F37/L37-1),"         /0",(F37/L37-1))</f>
        <v>1.1765056648777579</v>
      </c>
      <c r="N37" s="233">
        <v>9503</v>
      </c>
      <c r="O37" s="230">
        <v>8723</v>
      </c>
      <c r="P37" s="229"/>
      <c r="Q37" s="281">
        <v>12</v>
      </c>
      <c r="R37" s="280">
        <f>SUM(N37:Q37)</f>
        <v>18238</v>
      </c>
      <c r="S37" s="232">
        <f>R37/$R$9</f>
        <v>0.004904059199346054</v>
      </c>
      <c r="T37" s="231">
        <v>4585</v>
      </c>
      <c r="U37" s="230">
        <v>3597</v>
      </c>
      <c r="V37" s="229">
        <v>2</v>
      </c>
      <c r="W37" s="281">
        <v>6</v>
      </c>
      <c r="X37" s="280">
        <f>SUM(T37:W37)</f>
        <v>8190</v>
      </c>
      <c r="Y37" s="228">
        <f>IF(ISERROR(R37/X37-1),"         /0",IF(R37/X37&gt;5,"  *  ",(R37/X37-1)))</f>
        <v>1.226862026862027</v>
      </c>
    </row>
    <row r="38" spans="1:25" s="220" customFormat="1" ht="19.5" customHeight="1">
      <c r="A38" s="235" t="s">
        <v>346</v>
      </c>
      <c r="B38" s="233">
        <v>1366</v>
      </c>
      <c r="C38" s="230">
        <v>893</v>
      </c>
      <c r="D38" s="229">
        <v>8</v>
      </c>
      <c r="E38" s="281">
        <v>8</v>
      </c>
      <c r="F38" s="280">
        <f t="shared" si="0"/>
        <v>2275</v>
      </c>
      <c r="G38" s="232">
        <f t="shared" si="1"/>
        <v>0.00307029974222978</v>
      </c>
      <c r="H38" s="233">
        <v>606</v>
      </c>
      <c r="I38" s="230">
        <v>521</v>
      </c>
      <c r="J38" s="229">
        <v>2</v>
      </c>
      <c r="K38" s="281">
        <v>2</v>
      </c>
      <c r="L38" s="280">
        <f t="shared" si="2"/>
        <v>1131</v>
      </c>
      <c r="M38" s="282">
        <f t="shared" si="3"/>
        <v>1.0114942528735633</v>
      </c>
      <c r="N38" s="233">
        <v>7202</v>
      </c>
      <c r="O38" s="230">
        <v>4305</v>
      </c>
      <c r="P38" s="229">
        <v>74</v>
      </c>
      <c r="Q38" s="281">
        <v>79</v>
      </c>
      <c r="R38" s="280">
        <f t="shared" si="4"/>
        <v>11660</v>
      </c>
      <c r="S38" s="232">
        <f t="shared" si="5"/>
        <v>0.0031352851334781767</v>
      </c>
      <c r="T38" s="231">
        <v>2991</v>
      </c>
      <c r="U38" s="230">
        <v>2760</v>
      </c>
      <c r="V38" s="229">
        <v>10</v>
      </c>
      <c r="W38" s="281">
        <v>10</v>
      </c>
      <c r="X38" s="280">
        <f t="shared" si="6"/>
        <v>5771</v>
      </c>
      <c r="Y38" s="228">
        <f t="shared" si="7"/>
        <v>1.0204470629007103</v>
      </c>
    </row>
    <row r="39" spans="1:25" s="220" customFormat="1" ht="19.5" customHeight="1">
      <c r="A39" s="235" t="s">
        <v>347</v>
      </c>
      <c r="B39" s="233">
        <v>359</v>
      </c>
      <c r="C39" s="230">
        <v>325</v>
      </c>
      <c r="D39" s="229">
        <v>0</v>
      </c>
      <c r="E39" s="281">
        <v>0</v>
      </c>
      <c r="F39" s="280">
        <f t="shared" si="0"/>
        <v>684</v>
      </c>
      <c r="G39" s="232">
        <f t="shared" si="1"/>
        <v>0.0009231142961253492</v>
      </c>
      <c r="H39" s="233">
        <v>322</v>
      </c>
      <c r="I39" s="230">
        <v>157</v>
      </c>
      <c r="J39" s="229"/>
      <c r="K39" s="281"/>
      <c r="L39" s="280">
        <f t="shared" si="2"/>
        <v>479</v>
      </c>
      <c r="M39" s="282">
        <f t="shared" si="3"/>
        <v>0.4279749478079331</v>
      </c>
      <c r="N39" s="233">
        <v>1697</v>
      </c>
      <c r="O39" s="230">
        <v>1308</v>
      </c>
      <c r="P39" s="229"/>
      <c r="Q39" s="281"/>
      <c r="R39" s="280">
        <f t="shared" si="4"/>
        <v>3005</v>
      </c>
      <c r="S39" s="232">
        <f t="shared" si="5"/>
        <v>0.0008080215974358422</v>
      </c>
      <c r="T39" s="231">
        <v>1100</v>
      </c>
      <c r="U39" s="230">
        <v>600</v>
      </c>
      <c r="V39" s="229"/>
      <c r="W39" s="281"/>
      <c r="X39" s="280">
        <f t="shared" si="6"/>
        <v>1700</v>
      </c>
      <c r="Y39" s="228">
        <f t="shared" si="7"/>
        <v>0.7676470588235293</v>
      </c>
    </row>
    <row r="40" spans="1:25" s="220" customFormat="1" ht="19.5" customHeight="1" thickBot="1">
      <c r="A40" s="250" t="s">
        <v>56</v>
      </c>
      <c r="B40" s="247">
        <v>170</v>
      </c>
      <c r="C40" s="245">
        <v>124</v>
      </c>
      <c r="D40" s="246">
        <v>5</v>
      </c>
      <c r="E40" s="293">
        <v>2</v>
      </c>
      <c r="F40" s="294">
        <f>SUM(B40:E40)</f>
        <v>301</v>
      </c>
      <c r="G40" s="248">
        <f>F40/$F$9</f>
        <v>0.00040622427358732473</v>
      </c>
      <c r="H40" s="247">
        <v>286</v>
      </c>
      <c r="I40" s="245">
        <v>138</v>
      </c>
      <c r="J40" s="246">
        <v>211</v>
      </c>
      <c r="K40" s="293">
        <v>207</v>
      </c>
      <c r="L40" s="294">
        <f>SUM(H40:K40)</f>
        <v>842</v>
      </c>
      <c r="M40" s="295">
        <f>IF(ISERROR(F40/L40-1),"         /0",(F40/L40-1))</f>
        <v>-0.6425178147268409</v>
      </c>
      <c r="N40" s="247">
        <v>831</v>
      </c>
      <c r="O40" s="245">
        <v>599</v>
      </c>
      <c r="P40" s="246">
        <v>6</v>
      </c>
      <c r="Q40" s="293">
        <v>3</v>
      </c>
      <c r="R40" s="294">
        <f>SUM(N40:Q40)</f>
        <v>1439</v>
      </c>
      <c r="S40" s="248">
        <f>R40/$R$9</f>
        <v>0.00038693613268225526</v>
      </c>
      <c r="T40" s="294">
        <v>783</v>
      </c>
      <c r="U40" s="245">
        <v>441</v>
      </c>
      <c r="V40" s="246">
        <v>218</v>
      </c>
      <c r="W40" s="293">
        <v>212</v>
      </c>
      <c r="X40" s="294">
        <f>SUM(T40:W40)</f>
        <v>1654</v>
      </c>
      <c r="Y40" s="244">
        <f>IF(ISERROR(R40/X40-1),"         /0",IF(R40/X40&gt;5,"  *  ",(R40/X40-1)))</f>
        <v>-0.1299879081015719</v>
      </c>
    </row>
    <row r="41" spans="1:25" s="283" customFormat="1" ht="19.5" customHeight="1">
      <c r="A41" s="292" t="s">
        <v>57</v>
      </c>
      <c r="B41" s="289">
        <f>SUM(B42:B44)</f>
        <v>7006</v>
      </c>
      <c r="C41" s="288">
        <f>SUM(C42:C44)</f>
        <v>7610</v>
      </c>
      <c r="D41" s="287">
        <f>SUM(D42:D44)</f>
        <v>268</v>
      </c>
      <c r="E41" s="286">
        <f>SUM(E42:E44)</f>
        <v>266</v>
      </c>
      <c r="F41" s="285">
        <f t="shared" si="0"/>
        <v>15150</v>
      </c>
      <c r="G41" s="290">
        <f t="shared" si="1"/>
        <v>0.02044617190979392</v>
      </c>
      <c r="H41" s="289">
        <f>SUM(H42:H44)</f>
        <v>6550</v>
      </c>
      <c r="I41" s="288">
        <f>SUM(I42:I44)</f>
        <v>6431</v>
      </c>
      <c r="J41" s="287">
        <f>SUM(J42:J44)</f>
        <v>286</v>
      </c>
      <c r="K41" s="286">
        <f>SUM(K42:K44)</f>
        <v>290</v>
      </c>
      <c r="L41" s="285">
        <f t="shared" si="2"/>
        <v>13557</v>
      </c>
      <c r="M41" s="291">
        <f t="shared" si="3"/>
        <v>0.11750387253817207</v>
      </c>
      <c r="N41" s="289">
        <f>SUM(N42:N44)</f>
        <v>37638</v>
      </c>
      <c r="O41" s="288">
        <f>SUM(O42:O44)</f>
        <v>38991</v>
      </c>
      <c r="P41" s="287">
        <f>SUM(P42:P44)</f>
        <v>1010</v>
      </c>
      <c r="Q41" s="286">
        <f>SUM(Q42:Q44)</f>
        <v>773</v>
      </c>
      <c r="R41" s="285">
        <f t="shared" si="4"/>
        <v>78412</v>
      </c>
      <c r="S41" s="290">
        <f t="shared" si="5"/>
        <v>0.021084389184072967</v>
      </c>
      <c r="T41" s="289">
        <f>SUM(T42:T44)</f>
        <v>32551</v>
      </c>
      <c r="U41" s="288">
        <f>SUM(U42:U44)</f>
        <v>31706</v>
      </c>
      <c r="V41" s="287">
        <f>SUM(V42:V44)</f>
        <v>596</v>
      </c>
      <c r="W41" s="286">
        <f>SUM(W42:W44)</f>
        <v>699</v>
      </c>
      <c r="X41" s="285">
        <f t="shared" si="6"/>
        <v>65552</v>
      </c>
      <c r="Y41" s="284">
        <f t="shared" si="7"/>
        <v>0.19618013180375882</v>
      </c>
    </row>
    <row r="42" spans="1:25" ht="19.5" customHeight="1">
      <c r="A42" s="235" t="s">
        <v>348</v>
      </c>
      <c r="B42" s="233">
        <v>4544</v>
      </c>
      <c r="C42" s="230">
        <v>5250</v>
      </c>
      <c r="D42" s="229">
        <v>268</v>
      </c>
      <c r="E42" s="281">
        <v>266</v>
      </c>
      <c r="F42" s="280">
        <f t="shared" si="0"/>
        <v>10328</v>
      </c>
      <c r="G42" s="232">
        <f t="shared" si="1"/>
        <v>0.013938486038571063</v>
      </c>
      <c r="H42" s="233">
        <v>4783</v>
      </c>
      <c r="I42" s="230">
        <v>4414</v>
      </c>
      <c r="J42" s="229">
        <v>286</v>
      </c>
      <c r="K42" s="281">
        <v>290</v>
      </c>
      <c r="L42" s="280">
        <f t="shared" si="2"/>
        <v>9773</v>
      </c>
      <c r="M42" s="282">
        <f t="shared" si="3"/>
        <v>0.05678911286196664</v>
      </c>
      <c r="N42" s="233">
        <v>25347</v>
      </c>
      <c r="O42" s="230">
        <v>26584</v>
      </c>
      <c r="P42" s="229">
        <v>289</v>
      </c>
      <c r="Q42" s="281">
        <v>278</v>
      </c>
      <c r="R42" s="280">
        <f t="shared" si="4"/>
        <v>52498</v>
      </c>
      <c r="S42" s="232">
        <f t="shared" si="5"/>
        <v>0.014116312087250199</v>
      </c>
      <c r="T42" s="231">
        <v>23520</v>
      </c>
      <c r="U42" s="230">
        <v>21983</v>
      </c>
      <c r="V42" s="229">
        <v>429</v>
      </c>
      <c r="W42" s="281">
        <v>435</v>
      </c>
      <c r="X42" s="280">
        <f t="shared" si="6"/>
        <v>46367</v>
      </c>
      <c r="Y42" s="228">
        <f t="shared" si="7"/>
        <v>0.1322276619147238</v>
      </c>
    </row>
    <row r="43" spans="1:25" ht="19.5" customHeight="1">
      <c r="A43" s="235" t="s">
        <v>349</v>
      </c>
      <c r="B43" s="233">
        <v>2399</v>
      </c>
      <c r="C43" s="230">
        <v>2198</v>
      </c>
      <c r="D43" s="229">
        <v>0</v>
      </c>
      <c r="E43" s="281">
        <v>0</v>
      </c>
      <c r="F43" s="280">
        <f t="shared" si="0"/>
        <v>4597</v>
      </c>
      <c r="G43" s="232">
        <f t="shared" si="1"/>
        <v>0.00620402985276057</v>
      </c>
      <c r="H43" s="233">
        <v>1701</v>
      </c>
      <c r="I43" s="230">
        <v>1807</v>
      </c>
      <c r="J43" s="229"/>
      <c r="K43" s="281"/>
      <c r="L43" s="280">
        <f t="shared" si="2"/>
        <v>3508</v>
      </c>
      <c r="M43" s="282">
        <f t="shared" si="3"/>
        <v>0.31043329532497155</v>
      </c>
      <c r="N43" s="233">
        <v>11977</v>
      </c>
      <c r="O43" s="230">
        <v>11735</v>
      </c>
      <c r="P43" s="229">
        <v>721</v>
      </c>
      <c r="Q43" s="281">
        <v>495</v>
      </c>
      <c r="R43" s="280">
        <f t="shared" si="4"/>
        <v>24928</v>
      </c>
      <c r="S43" s="232">
        <f t="shared" si="5"/>
        <v>0.006702949211607546</v>
      </c>
      <c r="T43" s="231">
        <v>8778</v>
      </c>
      <c r="U43" s="230">
        <v>9240</v>
      </c>
      <c r="V43" s="229">
        <v>164</v>
      </c>
      <c r="W43" s="281">
        <v>264</v>
      </c>
      <c r="X43" s="280">
        <f t="shared" si="6"/>
        <v>18446</v>
      </c>
      <c r="Y43" s="228">
        <f t="shared" si="7"/>
        <v>0.35140409844952836</v>
      </c>
    </row>
    <row r="44" spans="1:25" ht="19.5" customHeight="1" thickBot="1">
      <c r="A44" s="235" t="s">
        <v>56</v>
      </c>
      <c r="B44" s="233">
        <v>63</v>
      </c>
      <c r="C44" s="230">
        <v>162</v>
      </c>
      <c r="D44" s="229">
        <v>0</v>
      </c>
      <c r="E44" s="281">
        <v>0</v>
      </c>
      <c r="F44" s="280">
        <f t="shared" si="0"/>
        <v>225</v>
      </c>
      <c r="G44" s="232">
        <f t="shared" si="1"/>
        <v>0.0003036560184622859</v>
      </c>
      <c r="H44" s="233">
        <v>66</v>
      </c>
      <c r="I44" s="230">
        <v>210</v>
      </c>
      <c r="J44" s="229"/>
      <c r="K44" s="281"/>
      <c r="L44" s="280">
        <f t="shared" si="2"/>
        <v>276</v>
      </c>
      <c r="M44" s="282">
        <f t="shared" si="3"/>
        <v>-0.18478260869565222</v>
      </c>
      <c r="N44" s="233">
        <v>314</v>
      </c>
      <c r="O44" s="230">
        <v>672</v>
      </c>
      <c r="P44" s="229"/>
      <c r="Q44" s="281">
        <v>0</v>
      </c>
      <c r="R44" s="280">
        <f t="shared" si="4"/>
        <v>986</v>
      </c>
      <c r="S44" s="232">
        <f t="shared" si="5"/>
        <v>0.0002651278852152215</v>
      </c>
      <c r="T44" s="231">
        <v>253</v>
      </c>
      <c r="U44" s="230">
        <v>483</v>
      </c>
      <c r="V44" s="229">
        <v>3</v>
      </c>
      <c r="W44" s="281">
        <v>0</v>
      </c>
      <c r="X44" s="280">
        <f t="shared" si="6"/>
        <v>739</v>
      </c>
      <c r="Y44" s="228">
        <f t="shared" si="7"/>
        <v>0.3342354533152909</v>
      </c>
    </row>
    <row r="45" spans="1:25" s="220" customFormat="1" ht="19.5" customHeight="1" thickBot="1">
      <c r="A45" s="279" t="s">
        <v>56</v>
      </c>
      <c r="B45" s="276">
        <v>1585</v>
      </c>
      <c r="C45" s="275">
        <v>472</v>
      </c>
      <c r="D45" s="274">
        <v>0</v>
      </c>
      <c r="E45" s="273">
        <v>8</v>
      </c>
      <c r="F45" s="272">
        <f t="shared" si="0"/>
        <v>2065</v>
      </c>
      <c r="G45" s="277">
        <f t="shared" si="1"/>
        <v>0.0027868874583316466</v>
      </c>
      <c r="H45" s="276">
        <v>1054</v>
      </c>
      <c r="I45" s="275">
        <v>262</v>
      </c>
      <c r="J45" s="274">
        <v>0</v>
      </c>
      <c r="K45" s="273">
        <v>0</v>
      </c>
      <c r="L45" s="272">
        <f t="shared" si="2"/>
        <v>1316</v>
      </c>
      <c r="M45" s="278">
        <f t="shared" si="3"/>
        <v>0.5691489361702127</v>
      </c>
      <c r="N45" s="276">
        <v>8024</v>
      </c>
      <c r="O45" s="275">
        <v>1993</v>
      </c>
      <c r="P45" s="274">
        <v>22</v>
      </c>
      <c r="Q45" s="273">
        <v>27</v>
      </c>
      <c r="R45" s="272">
        <f t="shared" si="4"/>
        <v>10066</v>
      </c>
      <c r="S45" s="277">
        <f t="shared" si="5"/>
        <v>0.002706670682126186</v>
      </c>
      <c r="T45" s="276">
        <v>6066</v>
      </c>
      <c r="U45" s="275">
        <v>1130</v>
      </c>
      <c r="V45" s="274">
        <v>6</v>
      </c>
      <c r="W45" s="273">
        <v>1</v>
      </c>
      <c r="X45" s="272">
        <f t="shared" si="6"/>
        <v>7203</v>
      </c>
      <c r="Y45" s="271">
        <f t="shared" si="7"/>
        <v>0.3974732750242955</v>
      </c>
    </row>
    <row r="46" ht="15" thickTop="1">
      <c r="A46" s="94" t="s">
        <v>43</v>
      </c>
    </row>
    <row r="47" ht="14.25">
      <c r="A47" s="94" t="s">
        <v>55</v>
      </c>
    </row>
  </sheetData>
  <sheetProtection/>
  <mergeCells count="26">
    <mergeCell ref="N7:O7"/>
    <mergeCell ref="N6:R6"/>
    <mergeCell ref="B7:C7"/>
    <mergeCell ref="M6:M8"/>
    <mergeCell ref="S6:S8"/>
    <mergeCell ref="B5:M5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</mergeCells>
  <conditionalFormatting sqref="Y46:Y65536 M46:M65536 Y3 M3">
    <cfRule type="cellIs" priority="3" dxfId="93" operator="lessThan" stopIfTrue="1">
      <formula>0</formula>
    </cfRule>
  </conditionalFormatting>
  <conditionalFormatting sqref="M9:M45 Y9:Y45">
    <cfRule type="cellIs" priority="4" dxfId="94" operator="lessThan" stopIfTrue="1">
      <formula>0</formula>
    </cfRule>
    <cfRule type="cellIs" priority="5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62"/>
  <sheetViews>
    <sheetView showGridLines="0" zoomScale="80" zoomScaleNormal="80" zoomScalePageLayoutView="0" workbookViewId="0" topLeftCell="D1">
      <selection activeCell="X1" sqref="X1:Y1"/>
    </sheetView>
  </sheetViews>
  <sheetFormatPr defaultColWidth="8.00390625" defaultRowHeight="15"/>
  <cols>
    <col min="1" max="1" width="25.8515625" style="128" customWidth="1"/>
    <col min="2" max="3" width="10.7109375" style="128" bestFit="1" customWidth="1"/>
    <col min="4" max="4" width="8.7109375" style="128" bestFit="1" customWidth="1"/>
    <col min="5" max="6" width="10.7109375" style="128" bestFit="1" customWidth="1"/>
    <col min="7" max="7" width="9.7109375" style="128" customWidth="1"/>
    <col min="8" max="9" width="10.7109375" style="128" bestFit="1" customWidth="1"/>
    <col min="10" max="10" width="8.7109375" style="128" customWidth="1"/>
    <col min="11" max="12" width="10.7109375" style="128" bestFit="1" customWidth="1"/>
    <col min="13" max="13" width="10.8515625" style="128" bestFit="1" customWidth="1"/>
    <col min="14" max="14" width="11.7109375" style="128" customWidth="1"/>
    <col min="15" max="15" width="11.28125" style="128" customWidth="1"/>
    <col min="16" max="16" width="9.00390625" style="128" customWidth="1"/>
    <col min="17" max="17" width="10.8515625" style="128" customWidth="1"/>
    <col min="18" max="18" width="12.7109375" style="128" bestFit="1" customWidth="1"/>
    <col min="19" max="19" width="9.8515625" style="128" bestFit="1" customWidth="1"/>
    <col min="20" max="21" width="11.140625" style="128" bestFit="1" customWidth="1"/>
    <col min="22" max="23" width="10.28125" style="128" customWidth="1"/>
    <col min="24" max="24" width="12.710937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4" t="s">
        <v>28</v>
      </c>
      <c r="Y1" s="575"/>
    </row>
    <row r="2" ht="5.25" customHeight="1" thickBot="1"/>
    <row r="3" spans="1:25" ht="24" customHeight="1" thickTop="1">
      <c r="A3" s="635" t="s">
        <v>69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7"/>
    </row>
    <row r="4" spans="1:25" ht="21" customHeight="1" thickBot="1">
      <c r="A4" s="650" t="s">
        <v>45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2"/>
    </row>
    <row r="5" spans="1:25" s="270" customFormat="1" ht="15.75" customHeight="1" thickBot="1" thickTop="1">
      <c r="A5" s="661" t="s">
        <v>68</v>
      </c>
      <c r="B5" s="656" t="s">
        <v>36</v>
      </c>
      <c r="C5" s="657"/>
      <c r="D5" s="657"/>
      <c r="E5" s="657"/>
      <c r="F5" s="657"/>
      <c r="G5" s="657"/>
      <c r="H5" s="657"/>
      <c r="I5" s="657"/>
      <c r="J5" s="658"/>
      <c r="K5" s="658"/>
      <c r="L5" s="658"/>
      <c r="M5" s="659"/>
      <c r="N5" s="656" t="s">
        <v>35</v>
      </c>
      <c r="O5" s="657"/>
      <c r="P5" s="657"/>
      <c r="Q5" s="657"/>
      <c r="R5" s="657"/>
      <c r="S5" s="657"/>
      <c r="T5" s="657"/>
      <c r="U5" s="657"/>
      <c r="V5" s="657"/>
      <c r="W5" s="657"/>
      <c r="X5" s="657"/>
      <c r="Y5" s="660"/>
    </row>
    <row r="6" spans="1:25" s="168" customFormat="1" ht="26.25" customHeight="1">
      <c r="A6" s="662"/>
      <c r="B6" s="645" t="s">
        <v>153</v>
      </c>
      <c r="C6" s="646"/>
      <c r="D6" s="646"/>
      <c r="E6" s="646"/>
      <c r="F6" s="646"/>
      <c r="G6" s="642" t="s">
        <v>34</v>
      </c>
      <c r="H6" s="645" t="s">
        <v>154</v>
      </c>
      <c r="I6" s="646"/>
      <c r="J6" s="646"/>
      <c r="K6" s="646"/>
      <c r="L6" s="646"/>
      <c r="M6" s="653" t="s">
        <v>33</v>
      </c>
      <c r="N6" s="645" t="s">
        <v>155</v>
      </c>
      <c r="O6" s="646"/>
      <c r="P6" s="646"/>
      <c r="Q6" s="646"/>
      <c r="R6" s="646"/>
      <c r="S6" s="642" t="s">
        <v>34</v>
      </c>
      <c r="T6" s="645" t="s">
        <v>156</v>
      </c>
      <c r="U6" s="646"/>
      <c r="V6" s="646"/>
      <c r="W6" s="646"/>
      <c r="X6" s="646"/>
      <c r="Y6" s="647" t="s">
        <v>33</v>
      </c>
    </row>
    <row r="7" spans="1:25" s="168" customFormat="1" ht="26.25" customHeight="1">
      <c r="A7" s="663"/>
      <c r="B7" s="630" t="s">
        <v>22</v>
      </c>
      <c r="C7" s="631"/>
      <c r="D7" s="632" t="s">
        <v>21</v>
      </c>
      <c r="E7" s="631"/>
      <c r="F7" s="633" t="s">
        <v>17</v>
      </c>
      <c r="G7" s="643"/>
      <c r="H7" s="630" t="s">
        <v>22</v>
      </c>
      <c r="I7" s="631"/>
      <c r="J7" s="632" t="s">
        <v>21</v>
      </c>
      <c r="K7" s="631"/>
      <c r="L7" s="633" t="s">
        <v>17</v>
      </c>
      <c r="M7" s="654"/>
      <c r="N7" s="630" t="s">
        <v>22</v>
      </c>
      <c r="O7" s="631"/>
      <c r="P7" s="632" t="s">
        <v>21</v>
      </c>
      <c r="Q7" s="631"/>
      <c r="R7" s="633" t="s">
        <v>17</v>
      </c>
      <c r="S7" s="643"/>
      <c r="T7" s="630" t="s">
        <v>22</v>
      </c>
      <c r="U7" s="631"/>
      <c r="V7" s="632" t="s">
        <v>21</v>
      </c>
      <c r="W7" s="631"/>
      <c r="X7" s="633" t="s">
        <v>17</v>
      </c>
      <c r="Y7" s="648"/>
    </row>
    <row r="8" spans="1:25" s="266" customFormat="1" ht="15" thickBot="1">
      <c r="A8" s="664"/>
      <c r="B8" s="269" t="s">
        <v>19</v>
      </c>
      <c r="C8" s="267" t="s">
        <v>18</v>
      </c>
      <c r="D8" s="268" t="s">
        <v>19</v>
      </c>
      <c r="E8" s="267" t="s">
        <v>18</v>
      </c>
      <c r="F8" s="634"/>
      <c r="G8" s="644"/>
      <c r="H8" s="269" t="s">
        <v>19</v>
      </c>
      <c r="I8" s="267" t="s">
        <v>18</v>
      </c>
      <c r="J8" s="268" t="s">
        <v>19</v>
      </c>
      <c r="K8" s="267" t="s">
        <v>18</v>
      </c>
      <c r="L8" s="634"/>
      <c r="M8" s="655"/>
      <c r="N8" s="269" t="s">
        <v>19</v>
      </c>
      <c r="O8" s="267" t="s">
        <v>18</v>
      </c>
      <c r="P8" s="268" t="s">
        <v>19</v>
      </c>
      <c r="Q8" s="267" t="s">
        <v>18</v>
      </c>
      <c r="R8" s="634"/>
      <c r="S8" s="644"/>
      <c r="T8" s="269" t="s">
        <v>19</v>
      </c>
      <c r="U8" s="267" t="s">
        <v>18</v>
      </c>
      <c r="V8" s="268" t="s">
        <v>19</v>
      </c>
      <c r="W8" s="267" t="s">
        <v>18</v>
      </c>
      <c r="X8" s="634"/>
      <c r="Y8" s="649"/>
    </row>
    <row r="9" spans="1:25" s="157" customFormat="1" ht="18" customHeight="1" thickBot="1" thickTop="1">
      <c r="A9" s="309" t="s">
        <v>24</v>
      </c>
      <c r="B9" s="438">
        <f>B10+B22+B34+B42+B51+B60</f>
        <v>373938</v>
      </c>
      <c r="C9" s="439">
        <f>C10+C22+C34+C42+C51+C60</f>
        <v>362149</v>
      </c>
      <c r="D9" s="440">
        <f>D10+D22+D34+D42+D51+D60</f>
        <v>2376</v>
      </c>
      <c r="E9" s="439">
        <f>E10+E22+E34+E42+E51+E60</f>
        <v>2507</v>
      </c>
      <c r="F9" s="440">
        <f aca="true" t="shared" si="0" ref="F9:F36">SUM(B9:E9)</f>
        <v>740970</v>
      </c>
      <c r="G9" s="441">
        <f aca="true" t="shared" si="1" ref="G9:G36">F9/$F$9</f>
        <v>1</v>
      </c>
      <c r="H9" s="438">
        <f>H10+H22+H34+H42+H51+H60</f>
        <v>335245</v>
      </c>
      <c r="I9" s="439">
        <f>I10+I22+I34+I42+I51+I60</f>
        <v>322191</v>
      </c>
      <c r="J9" s="440">
        <f>J10+J22+J34+J42+J51+J60</f>
        <v>3857</v>
      </c>
      <c r="K9" s="439">
        <f>K10+K22+K34+K42+K51+K60</f>
        <v>3939</v>
      </c>
      <c r="L9" s="440">
        <f aca="true" t="shared" si="2" ref="L9:L36">SUM(H9:K9)</f>
        <v>665232</v>
      </c>
      <c r="M9" s="442">
        <f aca="true" t="shared" si="3" ref="M9:M36">IF(ISERROR(F9/L9-1),"         /0",(F9/L9-1))</f>
        <v>0.11385200952449681</v>
      </c>
      <c r="N9" s="438">
        <f>N10+N22+N34+N42+N51+N60</f>
        <v>1882118</v>
      </c>
      <c r="O9" s="439">
        <f>O10+O22+O34+O42+O51+O60</f>
        <v>1799034</v>
      </c>
      <c r="P9" s="440">
        <f>P10+P22+P34+P42+P51+P60</f>
        <v>20060</v>
      </c>
      <c r="Q9" s="439">
        <f>Q10+Q22+Q34+Q42+Q51+Q60</f>
        <v>17748</v>
      </c>
      <c r="R9" s="440">
        <f aca="true" t="shared" si="4" ref="R9:R36">SUM(N9:Q9)</f>
        <v>3718960</v>
      </c>
      <c r="S9" s="441">
        <f aca="true" t="shared" si="5" ref="S9:S36">R9/$R$9</f>
        <v>1</v>
      </c>
      <c r="T9" s="438">
        <f>T10+T22+T34+T42+T51+T60</f>
        <v>1690490</v>
      </c>
      <c r="U9" s="439">
        <f>U10+U22+U34+U42+U51+U60</f>
        <v>1606153</v>
      </c>
      <c r="V9" s="440">
        <f>V10+V22+V34+V42+V51+V60</f>
        <v>20493</v>
      </c>
      <c r="W9" s="439">
        <f>W10+W22+W34+W42+W51+W60</f>
        <v>21045</v>
      </c>
      <c r="X9" s="440">
        <f aca="true" t="shared" si="6" ref="X9:X36">SUM(T9:W9)</f>
        <v>3338181</v>
      </c>
      <c r="Y9" s="442">
        <f>IF(ISERROR(R9/X9-1),"         /0",(R9/X9-1))</f>
        <v>0.11406781118219778</v>
      </c>
    </row>
    <row r="10" spans="1:25" s="283" customFormat="1" ht="19.5" customHeight="1">
      <c r="A10" s="292" t="s">
        <v>61</v>
      </c>
      <c r="B10" s="289">
        <f>SUM(B11:B21)</f>
        <v>115173</v>
      </c>
      <c r="C10" s="288">
        <f>SUM(C11:C21)</f>
        <v>119155</v>
      </c>
      <c r="D10" s="287">
        <f>SUM(D11:D21)</f>
        <v>176</v>
      </c>
      <c r="E10" s="288">
        <f>SUM(E11:E21)</f>
        <v>154</v>
      </c>
      <c r="F10" s="287">
        <f t="shared" si="0"/>
        <v>234658</v>
      </c>
      <c r="G10" s="290">
        <f t="shared" si="1"/>
        <v>0.31669028435699154</v>
      </c>
      <c r="H10" s="289">
        <f>SUM(H11:H21)</f>
        <v>108904</v>
      </c>
      <c r="I10" s="288">
        <f>SUM(I11:I21)</f>
        <v>108408</v>
      </c>
      <c r="J10" s="287">
        <f>SUM(J11:J21)</f>
        <v>12</v>
      </c>
      <c r="K10" s="288">
        <f>SUM(K11:K21)</f>
        <v>108</v>
      </c>
      <c r="L10" s="287">
        <f t="shared" si="2"/>
        <v>217432</v>
      </c>
      <c r="M10" s="291">
        <f t="shared" si="3"/>
        <v>0.07922476912322018</v>
      </c>
      <c r="N10" s="289">
        <f>SUM(N11:N21)</f>
        <v>584538</v>
      </c>
      <c r="O10" s="288">
        <f>SUM(O11:O21)</f>
        <v>578333</v>
      </c>
      <c r="P10" s="287">
        <f>SUM(P11:P21)</f>
        <v>2007</v>
      </c>
      <c r="Q10" s="288">
        <f>SUM(Q11:Q21)</f>
        <v>412</v>
      </c>
      <c r="R10" s="287">
        <f t="shared" si="4"/>
        <v>1165290</v>
      </c>
      <c r="S10" s="290">
        <f t="shared" si="5"/>
        <v>0.31333759975907244</v>
      </c>
      <c r="T10" s="289">
        <f>SUM(T11:T21)</f>
        <v>530759</v>
      </c>
      <c r="U10" s="288">
        <f>SUM(U11:U21)</f>
        <v>516846</v>
      </c>
      <c r="V10" s="287">
        <f>SUM(V11:V21)</f>
        <v>456</v>
      </c>
      <c r="W10" s="288">
        <f>SUM(W11:W21)</f>
        <v>497</v>
      </c>
      <c r="X10" s="287">
        <f t="shared" si="6"/>
        <v>1048558</v>
      </c>
      <c r="Y10" s="284">
        <f aca="true" t="shared" si="7" ref="Y10:Y36">IF(ISERROR(R10/X10-1),"         /0",IF(R10/X10&gt;5,"  *  ",(R10/X10-1)))</f>
        <v>0.11132622134397896</v>
      </c>
    </row>
    <row r="11" spans="1:25" ht="19.5" customHeight="1">
      <c r="A11" s="235" t="s">
        <v>157</v>
      </c>
      <c r="B11" s="233">
        <v>42656</v>
      </c>
      <c r="C11" s="230">
        <v>42496</v>
      </c>
      <c r="D11" s="229">
        <v>160</v>
      </c>
      <c r="E11" s="230">
        <v>143</v>
      </c>
      <c r="F11" s="229">
        <f t="shared" si="0"/>
        <v>85455</v>
      </c>
      <c r="G11" s="232">
        <f t="shared" si="1"/>
        <v>0.1153285558119762</v>
      </c>
      <c r="H11" s="233">
        <v>41895</v>
      </c>
      <c r="I11" s="230">
        <v>41453</v>
      </c>
      <c r="J11" s="229">
        <v>3</v>
      </c>
      <c r="K11" s="230">
        <v>97</v>
      </c>
      <c r="L11" s="229">
        <f t="shared" si="2"/>
        <v>83448</v>
      </c>
      <c r="M11" s="234">
        <f t="shared" si="3"/>
        <v>0.024050905953408197</v>
      </c>
      <c r="N11" s="233">
        <v>210536</v>
      </c>
      <c r="O11" s="230">
        <v>203598</v>
      </c>
      <c r="P11" s="229">
        <v>1965</v>
      </c>
      <c r="Q11" s="230">
        <v>386</v>
      </c>
      <c r="R11" s="229">
        <f t="shared" si="4"/>
        <v>416485</v>
      </c>
      <c r="S11" s="232">
        <f t="shared" si="5"/>
        <v>0.11198964226557963</v>
      </c>
      <c r="T11" s="233">
        <v>206229</v>
      </c>
      <c r="U11" s="230">
        <v>200142</v>
      </c>
      <c r="V11" s="229">
        <v>418</v>
      </c>
      <c r="W11" s="230">
        <v>455</v>
      </c>
      <c r="X11" s="229">
        <f t="shared" si="6"/>
        <v>407244</v>
      </c>
      <c r="Y11" s="228">
        <f t="shared" si="7"/>
        <v>0.02269155592224803</v>
      </c>
    </row>
    <row r="12" spans="1:25" ht="19.5" customHeight="1">
      <c r="A12" s="235" t="s">
        <v>178</v>
      </c>
      <c r="B12" s="233">
        <v>18515</v>
      </c>
      <c r="C12" s="230">
        <v>21355</v>
      </c>
      <c r="D12" s="229">
        <v>0</v>
      </c>
      <c r="E12" s="230">
        <v>0</v>
      </c>
      <c r="F12" s="229">
        <f t="shared" si="0"/>
        <v>39870</v>
      </c>
      <c r="G12" s="232">
        <f t="shared" si="1"/>
        <v>0.05380784647151707</v>
      </c>
      <c r="H12" s="233">
        <v>17060</v>
      </c>
      <c r="I12" s="230">
        <v>18138</v>
      </c>
      <c r="J12" s="229"/>
      <c r="K12" s="230"/>
      <c r="L12" s="229">
        <f t="shared" si="2"/>
        <v>35198</v>
      </c>
      <c r="M12" s="234">
        <f t="shared" si="3"/>
        <v>0.13273481447809532</v>
      </c>
      <c r="N12" s="233">
        <v>97074</v>
      </c>
      <c r="O12" s="230">
        <v>101963</v>
      </c>
      <c r="P12" s="229"/>
      <c r="Q12" s="230"/>
      <c r="R12" s="229">
        <f t="shared" si="4"/>
        <v>199037</v>
      </c>
      <c r="S12" s="232">
        <f t="shared" si="5"/>
        <v>0.05351953234237529</v>
      </c>
      <c r="T12" s="233">
        <v>89858</v>
      </c>
      <c r="U12" s="230">
        <v>92760</v>
      </c>
      <c r="V12" s="229"/>
      <c r="W12" s="230"/>
      <c r="X12" s="229">
        <f t="shared" si="6"/>
        <v>182618</v>
      </c>
      <c r="Y12" s="228">
        <f t="shared" si="7"/>
        <v>0.08990899035144406</v>
      </c>
    </row>
    <row r="13" spans="1:25" ht="19.5" customHeight="1">
      <c r="A13" s="235" t="s">
        <v>180</v>
      </c>
      <c r="B13" s="233">
        <v>12800</v>
      </c>
      <c r="C13" s="230">
        <v>12956</v>
      </c>
      <c r="D13" s="229">
        <v>0</v>
      </c>
      <c r="E13" s="230">
        <v>0</v>
      </c>
      <c r="F13" s="229">
        <f>SUM(B13:E13)</f>
        <v>25756</v>
      </c>
      <c r="G13" s="232">
        <f>F13/$F$9</f>
        <v>0.03475984182895394</v>
      </c>
      <c r="H13" s="233">
        <v>9955</v>
      </c>
      <c r="I13" s="230">
        <v>9740</v>
      </c>
      <c r="J13" s="229"/>
      <c r="K13" s="230"/>
      <c r="L13" s="229">
        <f>SUM(H13:K13)</f>
        <v>19695</v>
      </c>
      <c r="M13" s="234">
        <f>IF(ISERROR(F13/L13-1),"         /0",(F13/L13-1))</f>
        <v>0.3077430820005078</v>
      </c>
      <c r="N13" s="233">
        <v>67662</v>
      </c>
      <c r="O13" s="230">
        <v>65849</v>
      </c>
      <c r="P13" s="229"/>
      <c r="Q13" s="230"/>
      <c r="R13" s="229">
        <f>SUM(N13:Q13)</f>
        <v>133511</v>
      </c>
      <c r="S13" s="232">
        <f>R13/$R$9</f>
        <v>0.035900090347839184</v>
      </c>
      <c r="T13" s="233">
        <v>45464</v>
      </c>
      <c r="U13" s="230">
        <v>43402</v>
      </c>
      <c r="V13" s="229"/>
      <c r="W13" s="230"/>
      <c r="X13" s="229">
        <f>SUM(T13:W13)</f>
        <v>88866</v>
      </c>
      <c r="Y13" s="228">
        <f>IF(ISERROR(R13/X13-1),"         /0",IF(R13/X13&gt;5,"  *  ",(R13/X13-1)))</f>
        <v>0.5023856142956811</v>
      </c>
    </row>
    <row r="14" spans="1:25" ht="19.5" customHeight="1">
      <c r="A14" s="235" t="s">
        <v>181</v>
      </c>
      <c r="B14" s="233">
        <v>11233</v>
      </c>
      <c r="C14" s="230">
        <v>11160</v>
      </c>
      <c r="D14" s="229">
        <v>0</v>
      </c>
      <c r="E14" s="230">
        <v>0</v>
      </c>
      <c r="F14" s="229">
        <f t="shared" si="0"/>
        <v>22393</v>
      </c>
      <c r="G14" s="232">
        <f t="shared" si="1"/>
        <v>0.030221196539670973</v>
      </c>
      <c r="H14" s="233">
        <v>10696</v>
      </c>
      <c r="I14" s="230">
        <v>10217</v>
      </c>
      <c r="J14" s="229"/>
      <c r="K14" s="230"/>
      <c r="L14" s="229">
        <f t="shared" si="2"/>
        <v>20913</v>
      </c>
      <c r="M14" s="234">
        <f t="shared" si="3"/>
        <v>0.07076937789891447</v>
      </c>
      <c r="N14" s="233">
        <v>61542</v>
      </c>
      <c r="O14" s="230">
        <v>59999</v>
      </c>
      <c r="P14" s="229"/>
      <c r="Q14" s="230"/>
      <c r="R14" s="229">
        <f t="shared" si="4"/>
        <v>121541</v>
      </c>
      <c r="S14" s="232">
        <f t="shared" si="5"/>
        <v>0.03268144857702153</v>
      </c>
      <c r="T14" s="233">
        <v>58320</v>
      </c>
      <c r="U14" s="230">
        <v>55421</v>
      </c>
      <c r="V14" s="229"/>
      <c r="W14" s="230"/>
      <c r="X14" s="229">
        <f t="shared" si="6"/>
        <v>113741</v>
      </c>
      <c r="Y14" s="228">
        <f t="shared" si="7"/>
        <v>0.06857685443243855</v>
      </c>
    </row>
    <row r="15" spans="1:25" ht="19.5" customHeight="1">
      <c r="A15" s="235" t="s">
        <v>183</v>
      </c>
      <c r="B15" s="233">
        <v>10274</v>
      </c>
      <c r="C15" s="230">
        <v>10805</v>
      </c>
      <c r="D15" s="229">
        <v>0</v>
      </c>
      <c r="E15" s="230">
        <v>0</v>
      </c>
      <c r="F15" s="229">
        <f>SUM(B15:E15)</f>
        <v>21079</v>
      </c>
      <c r="G15" s="232">
        <f>F15/$F$9</f>
        <v>0.02844784539185122</v>
      </c>
      <c r="H15" s="233">
        <v>9297</v>
      </c>
      <c r="I15" s="230">
        <v>9667</v>
      </c>
      <c r="J15" s="229"/>
      <c r="K15" s="230"/>
      <c r="L15" s="229">
        <f>SUM(H15:K15)</f>
        <v>18964</v>
      </c>
      <c r="M15" s="234">
        <f>IF(ISERROR(F15/L15-1),"         /0",(F15/L15-1))</f>
        <v>0.11152710398650068</v>
      </c>
      <c r="N15" s="233">
        <v>50828</v>
      </c>
      <c r="O15" s="230">
        <v>52395</v>
      </c>
      <c r="P15" s="229">
        <v>0</v>
      </c>
      <c r="Q15" s="230"/>
      <c r="R15" s="229">
        <f>SUM(N15:Q15)</f>
        <v>103223</v>
      </c>
      <c r="S15" s="232">
        <f>R15/$R$9</f>
        <v>0.027755877987394324</v>
      </c>
      <c r="T15" s="233">
        <v>49332</v>
      </c>
      <c r="U15" s="230">
        <v>49428</v>
      </c>
      <c r="V15" s="229"/>
      <c r="W15" s="230"/>
      <c r="X15" s="229">
        <f>SUM(T15:W15)</f>
        <v>98760</v>
      </c>
      <c r="Y15" s="228">
        <f>IF(ISERROR(R15/X15-1),"         /0",IF(R15/X15&gt;5,"  *  ",(R15/X15-1)))</f>
        <v>0.04519036046982583</v>
      </c>
    </row>
    <row r="16" spans="1:25" ht="19.5" customHeight="1">
      <c r="A16" s="235" t="s">
        <v>158</v>
      </c>
      <c r="B16" s="233">
        <v>5723</v>
      </c>
      <c r="C16" s="230">
        <v>6440</v>
      </c>
      <c r="D16" s="229">
        <v>0</v>
      </c>
      <c r="E16" s="230">
        <v>0</v>
      </c>
      <c r="F16" s="229">
        <f>SUM(B16:E16)</f>
        <v>12163</v>
      </c>
      <c r="G16" s="232">
        <f>F16/$F$9</f>
        <v>0.016414969566919037</v>
      </c>
      <c r="H16" s="233">
        <v>6159</v>
      </c>
      <c r="I16" s="230">
        <v>6243</v>
      </c>
      <c r="J16" s="229"/>
      <c r="K16" s="230"/>
      <c r="L16" s="229">
        <f>SUM(H16:K16)</f>
        <v>12402</v>
      </c>
      <c r="M16" s="234">
        <f>IF(ISERROR(F16/L16-1),"         /0",(F16/L16-1))</f>
        <v>-0.019271085308821156</v>
      </c>
      <c r="N16" s="233">
        <v>25617</v>
      </c>
      <c r="O16" s="230">
        <v>26032</v>
      </c>
      <c r="P16" s="229"/>
      <c r="Q16" s="230"/>
      <c r="R16" s="229">
        <f>SUM(N16:Q16)</f>
        <v>51649</v>
      </c>
      <c r="S16" s="232">
        <f>R16/$R$9</f>
        <v>0.013888022457891454</v>
      </c>
      <c r="T16" s="233">
        <v>20273</v>
      </c>
      <c r="U16" s="230">
        <v>19796</v>
      </c>
      <c r="V16" s="229"/>
      <c r="W16" s="230"/>
      <c r="X16" s="229">
        <f>SUM(T16:W16)</f>
        <v>40069</v>
      </c>
      <c r="Y16" s="228">
        <f>IF(ISERROR(R16/X16-1),"         /0",IF(R16/X16&gt;5,"  *  ",(R16/X16-1)))</f>
        <v>0.2890014724600065</v>
      </c>
    </row>
    <row r="17" spans="1:25" ht="19.5" customHeight="1">
      <c r="A17" s="235" t="s">
        <v>188</v>
      </c>
      <c r="B17" s="233">
        <v>5931</v>
      </c>
      <c r="C17" s="230">
        <v>6062</v>
      </c>
      <c r="D17" s="229">
        <v>0</v>
      </c>
      <c r="E17" s="230">
        <v>0</v>
      </c>
      <c r="F17" s="229">
        <f>SUM(B17:E17)</f>
        <v>11993</v>
      </c>
      <c r="G17" s="232">
        <f>F17/$F$9</f>
        <v>0.01618554057519198</v>
      </c>
      <c r="H17" s="233">
        <v>6292</v>
      </c>
      <c r="I17" s="230">
        <v>6146</v>
      </c>
      <c r="J17" s="229"/>
      <c r="K17" s="230"/>
      <c r="L17" s="229">
        <f>SUM(H17:K17)</f>
        <v>12438</v>
      </c>
      <c r="M17" s="234">
        <f>IF(ISERROR(F17/L17-1),"         /0",(F17/L17-1))</f>
        <v>-0.035777456182666034</v>
      </c>
      <c r="N17" s="233">
        <v>27792</v>
      </c>
      <c r="O17" s="230">
        <v>29616</v>
      </c>
      <c r="P17" s="229"/>
      <c r="Q17" s="230"/>
      <c r="R17" s="229">
        <f>SUM(N17:Q17)</f>
        <v>57408</v>
      </c>
      <c r="S17" s="232">
        <f>R17/$R$9</f>
        <v>0.015436573665756018</v>
      </c>
      <c r="T17" s="233">
        <v>26922</v>
      </c>
      <c r="U17" s="230">
        <v>26695</v>
      </c>
      <c r="V17" s="229"/>
      <c r="W17" s="230"/>
      <c r="X17" s="229">
        <f>SUM(T17:W17)</f>
        <v>53617</v>
      </c>
      <c r="Y17" s="228">
        <f>IF(ISERROR(R17/X17-1),"         /0",IF(R17/X17&gt;5,"  *  ",(R17/X17-1)))</f>
        <v>0.0707051867877726</v>
      </c>
    </row>
    <row r="18" spans="1:25" ht="19.5" customHeight="1">
      <c r="A18" s="235" t="s">
        <v>184</v>
      </c>
      <c r="B18" s="233">
        <v>4378</v>
      </c>
      <c r="C18" s="230">
        <v>4367</v>
      </c>
      <c r="D18" s="229">
        <v>0</v>
      </c>
      <c r="E18" s="230">
        <v>0</v>
      </c>
      <c r="F18" s="229">
        <f>SUM(B18:E18)</f>
        <v>8745</v>
      </c>
      <c r="G18" s="232">
        <f>F18/$F$9</f>
        <v>0.011802097250900846</v>
      </c>
      <c r="H18" s="233">
        <v>2855</v>
      </c>
      <c r="I18" s="230">
        <v>2648</v>
      </c>
      <c r="J18" s="229"/>
      <c r="K18" s="230"/>
      <c r="L18" s="229">
        <f>SUM(H18:K18)</f>
        <v>5503</v>
      </c>
      <c r="M18" s="234">
        <f>IF(ISERROR(F18/L18-1),"         /0",(F18/L18-1))</f>
        <v>0.5891332000726877</v>
      </c>
      <c r="N18" s="233">
        <v>21778</v>
      </c>
      <c r="O18" s="230">
        <v>20020</v>
      </c>
      <c r="P18" s="229"/>
      <c r="Q18" s="230"/>
      <c r="R18" s="229">
        <f>SUM(N18:Q18)</f>
        <v>41798</v>
      </c>
      <c r="S18" s="232">
        <f>R18/$R$9</f>
        <v>0.011239163637145869</v>
      </c>
      <c r="T18" s="233">
        <v>10109</v>
      </c>
      <c r="U18" s="230">
        <v>10246</v>
      </c>
      <c r="V18" s="229"/>
      <c r="W18" s="230"/>
      <c r="X18" s="229">
        <f>SUM(T18:W18)</f>
        <v>20355</v>
      </c>
      <c r="Y18" s="228">
        <f>IF(ISERROR(R18/X18-1),"         /0",IF(R18/X18&gt;5,"  *  ",(R18/X18-1)))</f>
        <v>1.0534512404814542</v>
      </c>
    </row>
    <row r="19" spans="1:25" ht="19.5" customHeight="1">
      <c r="A19" s="235" t="s">
        <v>194</v>
      </c>
      <c r="B19" s="233">
        <v>2775</v>
      </c>
      <c r="C19" s="230">
        <v>2471</v>
      </c>
      <c r="D19" s="229">
        <v>0</v>
      </c>
      <c r="E19" s="230">
        <v>0</v>
      </c>
      <c r="F19" s="229">
        <f t="shared" si="0"/>
        <v>5246</v>
      </c>
      <c r="G19" s="232">
        <f t="shared" si="1"/>
        <v>0.007079908768236231</v>
      </c>
      <c r="H19" s="233">
        <v>2933</v>
      </c>
      <c r="I19" s="230">
        <v>2324</v>
      </c>
      <c r="J19" s="229"/>
      <c r="K19" s="230"/>
      <c r="L19" s="229">
        <f t="shared" si="2"/>
        <v>5257</v>
      </c>
      <c r="M19" s="234">
        <f t="shared" si="3"/>
        <v>-0.0020924481643522785</v>
      </c>
      <c r="N19" s="233">
        <v>15371</v>
      </c>
      <c r="O19" s="230">
        <v>12943</v>
      </c>
      <c r="P19" s="229"/>
      <c r="Q19" s="230"/>
      <c r="R19" s="229">
        <f t="shared" si="4"/>
        <v>28314</v>
      </c>
      <c r="S19" s="232">
        <f t="shared" si="5"/>
        <v>0.007613418805257384</v>
      </c>
      <c r="T19" s="233">
        <v>15272</v>
      </c>
      <c r="U19" s="230">
        <v>11546</v>
      </c>
      <c r="V19" s="229"/>
      <c r="W19" s="230"/>
      <c r="X19" s="229">
        <f t="shared" si="6"/>
        <v>26818</v>
      </c>
      <c r="Y19" s="228">
        <f t="shared" si="7"/>
        <v>0.05578342904019684</v>
      </c>
    </row>
    <row r="20" spans="1:25" ht="19.5" customHeight="1">
      <c r="A20" s="235" t="s">
        <v>191</v>
      </c>
      <c r="B20" s="233">
        <v>556</v>
      </c>
      <c r="C20" s="230">
        <v>942</v>
      </c>
      <c r="D20" s="229">
        <v>0</v>
      </c>
      <c r="E20" s="230">
        <v>0</v>
      </c>
      <c r="F20" s="229">
        <f>SUM(B20:E20)</f>
        <v>1498</v>
      </c>
      <c r="G20" s="232">
        <f>F20/$F$9</f>
        <v>0.002021674291806686</v>
      </c>
      <c r="H20" s="233">
        <v>1335</v>
      </c>
      <c r="I20" s="230">
        <v>1574</v>
      </c>
      <c r="J20" s="229"/>
      <c r="K20" s="230"/>
      <c r="L20" s="229">
        <f>SUM(H20:K20)</f>
        <v>2909</v>
      </c>
      <c r="M20" s="234">
        <f>IF(ISERROR(F20/L20-1),"         /0",(F20/L20-1))</f>
        <v>-0.48504640770024066</v>
      </c>
      <c r="N20" s="233">
        <v>3289</v>
      </c>
      <c r="O20" s="230">
        <v>5223</v>
      </c>
      <c r="P20" s="229"/>
      <c r="Q20" s="230"/>
      <c r="R20" s="229">
        <f>SUM(N20:Q20)</f>
        <v>8512</v>
      </c>
      <c r="S20" s="232">
        <f>R20/$R$9</f>
        <v>0.002288811925914772</v>
      </c>
      <c r="T20" s="233">
        <v>5644</v>
      </c>
      <c r="U20" s="230">
        <v>5319</v>
      </c>
      <c r="V20" s="229"/>
      <c r="W20" s="230"/>
      <c r="X20" s="229">
        <f>SUM(T20:W20)</f>
        <v>10963</v>
      </c>
      <c r="Y20" s="228">
        <f>IF(ISERROR(R20/X20-1),"         /0",IF(R20/X20&gt;5,"  *  ",(R20/X20-1)))</f>
        <v>-0.22357019064124783</v>
      </c>
    </row>
    <row r="21" spans="1:25" ht="19.5" customHeight="1" thickBot="1">
      <c r="A21" s="235" t="s">
        <v>168</v>
      </c>
      <c r="B21" s="233">
        <v>332</v>
      </c>
      <c r="C21" s="230">
        <v>101</v>
      </c>
      <c r="D21" s="229">
        <v>16</v>
      </c>
      <c r="E21" s="230">
        <v>11</v>
      </c>
      <c r="F21" s="229">
        <f t="shared" si="0"/>
        <v>460</v>
      </c>
      <c r="G21" s="232">
        <f t="shared" si="1"/>
        <v>0.0006208078599673401</v>
      </c>
      <c r="H21" s="233">
        <v>427</v>
      </c>
      <c r="I21" s="230">
        <v>258</v>
      </c>
      <c r="J21" s="229">
        <v>9</v>
      </c>
      <c r="K21" s="230">
        <v>11</v>
      </c>
      <c r="L21" s="229">
        <f t="shared" si="2"/>
        <v>705</v>
      </c>
      <c r="M21" s="234">
        <f t="shared" si="3"/>
        <v>-0.34751773049645385</v>
      </c>
      <c r="N21" s="233">
        <v>3049</v>
      </c>
      <c r="O21" s="230">
        <v>695</v>
      </c>
      <c r="P21" s="229">
        <v>42</v>
      </c>
      <c r="Q21" s="230">
        <v>26</v>
      </c>
      <c r="R21" s="229">
        <f t="shared" si="4"/>
        <v>3812</v>
      </c>
      <c r="S21" s="232">
        <f t="shared" si="5"/>
        <v>0.001025017746896982</v>
      </c>
      <c r="T21" s="233">
        <v>3336</v>
      </c>
      <c r="U21" s="230">
        <v>2091</v>
      </c>
      <c r="V21" s="229">
        <v>38</v>
      </c>
      <c r="W21" s="230">
        <v>42</v>
      </c>
      <c r="X21" s="229">
        <f t="shared" si="6"/>
        <v>5507</v>
      </c>
      <c r="Y21" s="228">
        <f t="shared" si="7"/>
        <v>-0.30779008534592334</v>
      </c>
    </row>
    <row r="22" spans="1:25" s="283" customFormat="1" ht="19.5" customHeight="1">
      <c r="A22" s="292" t="s">
        <v>60</v>
      </c>
      <c r="B22" s="289">
        <f>SUM(B23:B33)</f>
        <v>103777</v>
      </c>
      <c r="C22" s="288">
        <f>SUM(C23:C33)</f>
        <v>99956</v>
      </c>
      <c r="D22" s="287">
        <f>SUM(D23:D33)</f>
        <v>64</v>
      </c>
      <c r="E22" s="288">
        <f>SUM(E23:E33)</f>
        <v>3</v>
      </c>
      <c r="F22" s="287">
        <f t="shared" si="0"/>
        <v>203800</v>
      </c>
      <c r="G22" s="290">
        <f t="shared" si="1"/>
        <v>0.2750448736116172</v>
      </c>
      <c r="H22" s="289">
        <f>SUM(H23:H33)</f>
        <v>97432</v>
      </c>
      <c r="I22" s="288">
        <f>SUM(I23:I33)</f>
        <v>95043</v>
      </c>
      <c r="J22" s="287">
        <f>SUM(J23:J33)</f>
        <v>19</v>
      </c>
      <c r="K22" s="288">
        <f>SUM(K23:K33)</f>
        <v>34</v>
      </c>
      <c r="L22" s="287">
        <f t="shared" si="2"/>
        <v>192528</v>
      </c>
      <c r="M22" s="291">
        <f t="shared" si="3"/>
        <v>0.05854732818083597</v>
      </c>
      <c r="N22" s="289">
        <f>SUM(N23:N33)</f>
        <v>523848</v>
      </c>
      <c r="O22" s="288">
        <f>SUM(O23:O33)</f>
        <v>517200</v>
      </c>
      <c r="P22" s="287">
        <f>SUM(P23:P33)</f>
        <v>249</v>
      </c>
      <c r="Q22" s="288">
        <f>SUM(Q23:Q33)</f>
        <v>111</v>
      </c>
      <c r="R22" s="287">
        <f t="shared" si="4"/>
        <v>1041408</v>
      </c>
      <c r="S22" s="290">
        <f t="shared" si="5"/>
        <v>0.2800266741239486</v>
      </c>
      <c r="T22" s="289">
        <f>SUM(T23:T33)</f>
        <v>504328</v>
      </c>
      <c r="U22" s="288">
        <f>SUM(U23:U33)</f>
        <v>488844</v>
      </c>
      <c r="V22" s="287">
        <f>SUM(V23:V33)</f>
        <v>441</v>
      </c>
      <c r="W22" s="288">
        <f>SUM(W23:W33)</f>
        <v>339</v>
      </c>
      <c r="X22" s="287">
        <f t="shared" si="6"/>
        <v>993952</v>
      </c>
      <c r="Y22" s="284">
        <f t="shared" si="7"/>
        <v>0.047744760310357126</v>
      </c>
    </row>
    <row r="23" spans="1:25" ht="19.5" customHeight="1">
      <c r="A23" s="250" t="s">
        <v>157</v>
      </c>
      <c r="B23" s="247">
        <v>25031</v>
      </c>
      <c r="C23" s="245">
        <v>25860</v>
      </c>
      <c r="D23" s="246">
        <v>51</v>
      </c>
      <c r="E23" s="245">
        <v>0</v>
      </c>
      <c r="F23" s="246">
        <f t="shared" si="0"/>
        <v>50942</v>
      </c>
      <c r="G23" s="248">
        <f t="shared" si="1"/>
        <v>0.06875042174447009</v>
      </c>
      <c r="H23" s="247">
        <v>29574</v>
      </c>
      <c r="I23" s="245">
        <v>30496</v>
      </c>
      <c r="J23" s="246">
        <v>6</v>
      </c>
      <c r="K23" s="245">
        <v>21</v>
      </c>
      <c r="L23" s="246">
        <f t="shared" si="2"/>
        <v>60097</v>
      </c>
      <c r="M23" s="249">
        <f t="shared" si="3"/>
        <v>-0.15233705509426432</v>
      </c>
      <c r="N23" s="247">
        <v>131955</v>
      </c>
      <c r="O23" s="245">
        <v>130840</v>
      </c>
      <c r="P23" s="246">
        <v>200</v>
      </c>
      <c r="Q23" s="245">
        <v>77</v>
      </c>
      <c r="R23" s="246">
        <f t="shared" si="4"/>
        <v>263072</v>
      </c>
      <c r="S23" s="248">
        <f t="shared" si="5"/>
        <v>0.07073805580054639</v>
      </c>
      <c r="T23" s="247">
        <v>166518</v>
      </c>
      <c r="U23" s="245">
        <v>165192</v>
      </c>
      <c r="V23" s="246">
        <v>296</v>
      </c>
      <c r="W23" s="245">
        <v>205</v>
      </c>
      <c r="X23" s="246">
        <f t="shared" si="6"/>
        <v>332211</v>
      </c>
      <c r="Y23" s="244">
        <f t="shared" si="7"/>
        <v>-0.20811773240500764</v>
      </c>
    </row>
    <row r="24" spans="1:25" ht="19.5" customHeight="1">
      <c r="A24" s="250" t="s">
        <v>177</v>
      </c>
      <c r="B24" s="247">
        <v>24364</v>
      </c>
      <c r="C24" s="245">
        <v>22660</v>
      </c>
      <c r="D24" s="246">
        <v>0</v>
      </c>
      <c r="E24" s="245">
        <v>0</v>
      </c>
      <c r="F24" s="246">
        <f t="shared" si="0"/>
        <v>47024</v>
      </c>
      <c r="G24" s="248">
        <f t="shared" si="1"/>
        <v>0.06346275827631348</v>
      </c>
      <c r="H24" s="247">
        <v>22889</v>
      </c>
      <c r="I24" s="245">
        <v>21149</v>
      </c>
      <c r="J24" s="246"/>
      <c r="K24" s="245"/>
      <c r="L24" s="246">
        <f t="shared" si="2"/>
        <v>44038</v>
      </c>
      <c r="M24" s="249">
        <f t="shared" si="3"/>
        <v>0.06780507743312603</v>
      </c>
      <c r="N24" s="247">
        <v>115154</v>
      </c>
      <c r="O24" s="245">
        <v>115481</v>
      </c>
      <c r="P24" s="246"/>
      <c r="Q24" s="245"/>
      <c r="R24" s="246">
        <f t="shared" si="4"/>
        <v>230635</v>
      </c>
      <c r="S24" s="248">
        <f t="shared" si="5"/>
        <v>0.062015993718674035</v>
      </c>
      <c r="T24" s="247">
        <v>110626</v>
      </c>
      <c r="U24" s="245">
        <v>106623</v>
      </c>
      <c r="V24" s="246"/>
      <c r="W24" s="245"/>
      <c r="X24" s="246">
        <f t="shared" si="6"/>
        <v>217249</v>
      </c>
      <c r="Y24" s="244">
        <f t="shared" si="7"/>
        <v>0.06161593379025909</v>
      </c>
    </row>
    <row r="25" spans="1:25" ht="19.5" customHeight="1">
      <c r="A25" s="250" t="s">
        <v>179</v>
      </c>
      <c r="B25" s="247">
        <v>15922</v>
      </c>
      <c r="C25" s="245">
        <v>14889</v>
      </c>
      <c r="D25" s="246">
        <v>0</v>
      </c>
      <c r="E25" s="245">
        <v>0</v>
      </c>
      <c r="F25" s="246">
        <f t="shared" si="0"/>
        <v>30811</v>
      </c>
      <c r="G25" s="248">
        <f t="shared" si="1"/>
        <v>0.041581980377073294</v>
      </c>
      <c r="H25" s="247">
        <v>10995</v>
      </c>
      <c r="I25" s="245">
        <v>10134</v>
      </c>
      <c r="J25" s="246"/>
      <c r="K25" s="245"/>
      <c r="L25" s="246">
        <f t="shared" si="2"/>
        <v>21129</v>
      </c>
      <c r="M25" s="249">
        <f t="shared" si="3"/>
        <v>0.4582327606607033</v>
      </c>
      <c r="N25" s="247">
        <v>79940</v>
      </c>
      <c r="O25" s="245">
        <v>76780</v>
      </c>
      <c r="P25" s="246"/>
      <c r="Q25" s="245"/>
      <c r="R25" s="246">
        <f t="shared" si="4"/>
        <v>156720</v>
      </c>
      <c r="S25" s="248">
        <f t="shared" si="5"/>
        <v>0.042140813560780435</v>
      </c>
      <c r="T25" s="247">
        <v>54621</v>
      </c>
      <c r="U25" s="245">
        <v>50457</v>
      </c>
      <c r="V25" s="246"/>
      <c r="W25" s="245"/>
      <c r="X25" s="246">
        <f t="shared" si="6"/>
        <v>105078</v>
      </c>
      <c r="Y25" s="244">
        <f t="shared" si="7"/>
        <v>0.4914634842688288</v>
      </c>
    </row>
    <row r="26" spans="1:25" ht="19.5" customHeight="1">
      <c r="A26" s="250" t="s">
        <v>158</v>
      </c>
      <c r="B26" s="247">
        <v>12935</v>
      </c>
      <c r="C26" s="245">
        <v>11198</v>
      </c>
      <c r="D26" s="246">
        <v>0</v>
      </c>
      <c r="E26" s="245">
        <v>0</v>
      </c>
      <c r="F26" s="246">
        <f>SUM(B26:E26)</f>
        <v>24133</v>
      </c>
      <c r="G26" s="248">
        <f>F26/$F$9</f>
        <v>0.03256946974911265</v>
      </c>
      <c r="H26" s="247">
        <v>3949</v>
      </c>
      <c r="I26" s="245">
        <v>4008</v>
      </c>
      <c r="J26" s="246"/>
      <c r="K26" s="245"/>
      <c r="L26" s="246">
        <f>SUM(H26:K26)</f>
        <v>7957</v>
      </c>
      <c r="M26" s="249">
        <f>IF(ISERROR(F26/L26-1),"         /0",(F26/L26-1))</f>
        <v>2.0329269825311047</v>
      </c>
      <c r="N26" s="247">
        <v>62462</v>
      </c>
      <c r="O26" s="245">
        <v>58141</v>
      </c>
      <c r="P26" s="246"/>
      <c r="Q26" s="245"/>
      <c r="R26" s="246">
        <f>SUM(N26:Q26)</f>
        <v>120603</v>
      </c>
      <c r="S26" s="248">
        <f>R26/$R$9</f>
        <v>0.032429227525975005</v>
      </c>
      <c r="T26" s="247">
        <v>14522</v>
      </c>
      <c r="U26" s="245">
        <v>14879</v>
      </c>
      <c r="V26" s="246">
        <v>89</v>
      </c>
      <c r="W26" s="245">
        <v>85</v>
      </c>
      <c r="X26" s="246">
        <f>SUM(T26:W26)</f>
        <v>29575</v>
      </c>
      <c r="Y26" s="244">
        <f>IF(ISERROR(R26/X26-1),"         /0",IF(R26/X26&gt;5,"  *  ",(R26/X26-1)))</f>
        <v>3.077869822485207</v>
      </c>
    </row>
    <row r="27" spans="1:25" ht="19.5" customHeight="1">
      <c r="A27" s="250" t="s">
        <v>182</v>
      </c>
      <c r="B27" s="247">
        <v>11092</v>
      </c>
      <c r="C27" s="245">
        <v>11057</v>
      </c>
      <c r="D27" s="246">
        <v>0</v>
      </c>
      <c r="E27" s="245">
        <v>0</v>
      </c>
      <c r="F27" s="246">
        <f t="shared" si="0"/>
        <v>22149</v>
      </c>
      <c r="G27" s="248">
        <f t="shared" si="1"/>
        <v>0.029891898457427426</v>
      </c>
      <c r="H27" s="247">
        <v>10165</v>
      </c>
      <c r="I27" s="245">
        <v>9782</v>
      </c>
      <c r="J27" s="246"/>
      <c r="K27" s="245"/>
      <c r="L27" s="246">
        <f t="shared" si="2"/>
        <v>19947</v>
      </c>
      <c r="M27" s="249">
        <f t="shared" si="3"/>
        <v>0.11039254023161371</v>
      </c>
      <c r="N27" s="247">
        <v>57930</v>
      </c>
      <c r="O27" s="245">
        <v>56520</v>
      </c>
      <c r="P27" s="246"/>
      <c r="Q27" s="245"/>
      <c r="R27" s="246">
        <f t="shared" si="4"/>
        <v>114450</v>
      </c>
      <c r="S27" s="248">
        <f t="shared" si="5"/>
        <v>0.030774732720975757</v>
      </c>
      <c r="T27" s="247">
        <v>51213</v>
      </c>
      <c r="U27" s="245">
        <v>47907</v>
      </c>
      <c r="V27" s="246"/>
      <c r="W27" s="245"/>
      <c r="X27" s="246">
        <f t="shared" si="6"/>
        <v>99120</v>
      </c>
      <c r="Y27" s="244">
        <f t="shared" si="7"/>
        <v>0.15466101694915246</v>
      </c>
    </row>
    <row r="28" spans="1:25" ht="19.5" customHeight="1">
      <c r="A28" s="250" t="s">
        <v>162</v>
      </c>
      <c r="B28" s="247">
        <v>5689</v>
      </c>
      <c r="C28" s="245">
        <v>4567</v>
      </c>
      <c r="D28" s="246">
        <v>0</v>
      </c>
      <c r="E28" s="245">
        <v>0</v>
      </c>
      <c r="F28" s="246">
        <f>SUM(B28:E28)</f>
        <v>10256</v>
      </c>
      <c r="G28" s="248">
        <f>F28/$F$9</f>
        <v>0.01384131611266313</v>
      </c>
      <c r="H28" s="247">
        <v>3673</v>
      </c>
      <c r="I28" s="245">
        <v>3015</v>
      </c>
      <c r="J28" s="246"/>
      <c r="K28" s="245"/>
      <c r="L28" s="246">
        <f>SUM(H28:K28)</f>
        <v>6688</v>
      </c>
      <c r="M28" s="249">
        <f>IF(ISERROR(F28/L28-1),"         /0",(F28/L28-1))</f>
        <v>0.5334928229665072</v>
      </c>
      <c r="N28" s="247">
        <v>25685</v>
      </c>
      <c r="O28" s="245">
        <v>23245</v>
      </c>
      <c r="P28" s="246"/>
      <c r="Q28" s="245"/>
      <c r="R28" s="246">
        <f>SUM(N28:Q28)</f>
        <v>48930</v>
      </c>
      <c r="S28" s="248">
        <f>R28/$R$9</f>
        <v>0.013156904080710735</v>
      </c>
      <c r="T28" s="247">
        <v>23484</v>
      </c>
      <c r="U28" s="245">
        <v>19786</v>
      </c>
      <c r="V28" s="246"/>
      <c r="W28" s="245"/>
      <c r="X28" s="246">
        <f>SUM(T28:W28)</f>
        <v>43270</v>
      </c>
      <c r="Y28" s="244">
        <f>IF(ISERROR(R28/X28-1),"         /0",IF(R28/X28&gt;5,"  *  ",(R28/X28-1)))</f>
        <v>0.1308065634388722</v>
      </c>
    </row>
    <row r="29" spans="1:25" ht="19.5" customHeight="1">
      <c r="A29" s="250" t="s">
        <v>192</v>
      </c>
      <c r="B29" s="247">
        <v>2743</v>
      </c>
      <c r="C29" s="245">
        <v>3170</v>
      </c>
      <c r="D29" s="246">
        <v>0</v>
      </c>
      <c r="E29" s="245">
        <v>0</v>
      </c>
      <c r="F29" s="246">
        <f>SUM(B29:E29)</f>
        <v>5913</v>
      </c>
      <c r="G29" s="248">
        <f>F29/$F$9</f>
        <v>0.007980080165188874</v>
      </c>
      <c r="H29" s="247">
        <v>1355</v>
      </c>
      <c r="I29" s="245">
        <v>1479</v>
      </c>
      <c r="J29" s="246"/>
      <c r="K29" s="245"/>
      <c r="L29" s="246">
        <f>SUM(H29:K29)</f>
        <v>2834</v>
      </c>
      <c r="M29" s="249">
        <f>IF(ISERROR(F29/L29-1),"         /0",(F29/L29-1))</f>
        <v>1.0864502470007058</v>
      </c>
      <c r="N29" s="247">
        <v>16251</v>
      </c>
      <c r="O29" s="245">
        <v>18378</v>
      </c>
      <c r="P29" s="246"/>
      <c r="Q29" s="245"/>
      <c r="R29" s="246">
        <f>SUM(N29:Q29)</f>
        <v>34629</v>
      </c>
      <c r="S29" s="248">
        <f>R29/$R$9</f>
        <v>0.009311474175575967</v>
      </c>
      <c r="T29" s="247">
        <v>7357</v>
      </c>
      <c r="U29" s="245">
        <v>7470</v>
      </c>
      <c r="V29" s="246"/>
      <c r="W29" s="245"/>
      <c r="X29" s="246">
        <f>SUM(T29:W29)</f>
        <v>14827</v>
      </c>
      <c r="Y29" s="244">
        <f>IF(ISERROR(R29/X29-1),"         /0",IF(R29/X29&gt;5,"  *  ",(R29/X29-1)))</f>
        <v>1.3355365212113037</v>
      </c>
    </row>
    <row r="30" spans="1:25" ht="19.5" customHeight="1">
      <c r="A30" s="250" t="s">
        <v>193</v>
      </c>
      <c r="B30" s="247">
        <v>2894</v>
      </c>
      <c r="C30" s="245">
        <v>2636</v>
      </c>
      <c r="D30" s="246">
        <v>0</v>
      </c>
      <c r="E30" s="245">
        <v>0</v>
      </c>
      <c r="F30" s="246">
        <f>SUM(B30:E30)</f>
        <v>5530</v>
      </c>
      <c r="G30" s="248">
        <f>F30/$F$9</f>
        <v>0.007463190142650849</v>
      </c>
      <c r="H30" s="247">
        <v>3462</v>
      </c>
      <c r="I30" s="245">
        <v>3237</v>
      </c>
      <c r="J30" s="246"/>
      <c r="K30" s="245"/>
      <c r="L30" s="246">
        <f>SUM(H30:K30)</f>
        <v>6699</v>
      </c>
      <c r="M30" s="249">
        <f>IF(ISERROR(F30/L30-1),"         /0",(F30/L30-1))</f>
        <v>-0.1745036572622779</v>
      </c>
      <c r="N30" s="247">
        <v>17973</v>
      </c>
      <c r="O30" s="245">
        <v>16609</v>
      </c>
      <c r="P30" s="246"/>
      <c r="Q30" s="245"/>
      <c r="R30" s="246">
        <f>SUM(N30:Q30)</f>
        <v>34582</v>
      </c>
      <c r="S30" s="248">
        <f>R30/$R$9</f>
        <v>0.009298836233785789</v>
      </c>
      <c r="T30" s="247">
        <v>19466</v>
      </c>
      <c r="U30" s="245">
        <v>18301</v>
      </c>
      <c r="V30" s="246"/>
      <c r="W30" s="245"/>
      <c r="X30" s="246">
        <f>SUM(T30:W30)</f>
        <v>37767</v>
      </c>
      <c r="Y30" s="244">
        <f>IF(ISERROR(R30/X30-1),"         /0",IF(R30/X30&gt;5,"  *  ",(R30/X30-1)))</f>
        <v>-0.08433288320491439</v>
      </c>
    </row>
    <row r="31" spans="1:25" ht="19.5" customHeight="1">
      <c r="A31" s="250" t="s">
        <v>196</v>
      </c>
      <c r="B31" s="247">
        <v>2252</v>
      </c>
      <c r="C31" s="245">
        <v>2094</v>
      </c>
      <c r="D31" s="246">
        <v>0</v>
      </c>
      <c r="E31" s="245">
        <v>0</v>
      </c>
      <c r="F31" s="246">
        <f t="shared" si="0"/>
        <v>4346</v>
      </c>
      <c r="G31" s="248">
        <f t="shared" si="1"/>
        <v>0.005865284694387087</v>
      </c>
      <c r="H31" s="247">
        <v>2563</v>
      </c>
      <c r="I31" s="245">
        <v>2329</v>
      </c>
      <c r="J31" s="246"/>
      <c r="K31" s="245"/>
      <c r="L31" s="246">
        <f t="shared" si="2"/>
        <v>4892</v>
      </c>
      <c r="M31" s="249">
        <f t="shared" si="3"/>
        <v>-0.11161079313164346</v>
      </c>
      <c r="N31" s="247">
        <v>10293</v>
      </c>
      <c r="O31" s="245">
        <v>10164</v>
      </c>
      <c r="P31" s="246"/>
      <c r="Q31" s="245"/>
      <c r="R31" s="246">
        <f t="shared" si="4"/>
        <v>20457</v>
      </c>
      <c r="S31" s="248">
        <f t="shared" si="5"/>
        <v>0.005500731387269559</v>
      </c>
      <c r="T31" s="247">
        <v>13072</v>
      </c>
      <c r="U31" s="245">
        <v>12580</v>
      </c>
      <c r="V31" s="246"/>
      <c r="W31" s="245"/>
      <c r="X31" s="246">
        <f t="shared" si="6"/>
        <v>25652</v>
      </c>
      <c r="Y31" s="244">
        <f t="shared" si="7"/>
        <v>-0.20251832215811638</v>
      </c>
    </row>
    <row r="32" spans="1:25" ht="19.5" customHeight="1">
      <c r="A32" s="250" t="s">
        <v>191</v>
      </c>
      <c r="B32" s="247">
        <v>771</v>
      </c>
      <c r="C32" s="245">
        <v>1794</v>
      </c>
      <c r="D32" s="246">
        <v>0</v>
      </c>
      <c r="E32" s="245">
        <v>0</v>
      </c>
      <c r="F32" s="246">
        <f t="shared" si="0"/>
        <v>2565</v>
      </c>
      <c r="G32" s="248">
        <f t="shared" si="1"/>
        <v>0.0034616786104700596</v>
      </c>
      <c r="H32" s="247">
        <v>917</v>
      </c>
      <c r="I32" s="245">
        <v>2252</v>
      </c>
      <c r="J32" s="246"/>
      <c r="K32" s="245"/>
      <c r="L32" s="246">
        <f t="shared" si="2"/>
        <v>3169</v>
      </c>
      <c r="M32" s="249">
        <f t="shared" si="3"/>
        <v>-0.19059640265067845</v>
      </c>
      <c r="N32" s="247">
        <v>5507</v>
      </c>
      <c r="O32" s="245">
        <v>10866</v>
      </c>
      <c r="P32" s="246"/>
      <c r="Q32" s="245"/>
      <c r="R32" s="246">
        <f t="shared" si="4"/>
        <v>16373</v>
      </c>
      <c r="S32" s="248">
        <f t="shared" si="5"/>
        <v>0.004402574913416654</v>
      </c>
      <c r="T32" s="247">
        <v>4742</v>
      </c>
      <c r="U32" s="245">
        <v>10138</v>
      </c>
      <c r="V32" s="246"/>
      <c r="W32" s="245"/>
      <c r="X32" s="246">
        <f t="shared" si="6"/>
        <v>14880</v>
      </c>
      <c r="Y32" s="244">
        <f t="shared" si="7"/>
        <v>0.10033602150537635</v>
      </c>
    </row>
    <row r="33" spans="1:25" ht="19.5" customHeight="1" thickBot="1">
      <c r="A33" s="250" t="s">
        <v>168</v>
      </c>
      <c r="B33" s="247">
        <v>84</v>
      </c>
      <c r="C33" s="245">
        <v>31</v>
      </c>
      <c r="D33" s="246">
        <v>13</v>
      </c>
      <c r="E33" s="245">
        <v>3</v>
      </c>
      <c r="F33" s="246">
        <f t="shared" si="0"/>
        <v>131</v>
      </c>
      <c r="G33" s="248">
        <f t="shared" si="1"/>
        <v>0.00017679528186026426</v>
      </c>
      <c r="H33" s="247">
        <v>7890</v>
      </c>
      <c r="I33" s="245">
        <v>7162</v>
      </c>
      <c r="J33" s="246">
        <v>13</v>
      </c>
      <c r="K33" s="245">
        <v>13</v>
      </c>
      <c r="L33" s="246">
        <f t="shared" si="2"/>
        <v>15078</v>
      </c>
      <c r="M33" s="249">
        <f t="shared" si="3"/>
        <v>-0.9913118450722908</v>
      </c>
      <c r="N33" s="247">
        <v>698</v>
      </c>
      <c r="O33" s="245">
        <v>176</v>
      </c>
      <c r="P33" s="246">
        <v>49</v>
      </c>
      <c r="Q33" s="245">
        <v>34</v>
      </c>
      <c r="R33" s="246">
        <f t="shared" si="4"/>
        <v>957</v>
      </c>
      <c r="S33" s="248">
        <f t="shared" si="5"/>
        <v>0.00025733000623830317</v>
      </c>
      <c r="T33" s="247">
        <v>38707</v>
      </c>
      <c r="U33" s="245">
        <v>35511</v>
      </c>
      <c r="V33" s="246">
        <v>56</v>
      </c>
      <c r="W33" s="245">
        <v>49</v>
      </c>
      <c r="X33" s="246">
        <f t="shared" si="6"/>
        <v>74323</v>
      </c>
      <c r="Y33" s="244">
        <f t="shared" si="7"/>
        <v>-0.9871237705690029</v>
      </c>
    </row>
    <row r="34" spans="1:25" s="283" customFormat="1" ht="19.5" customHeight="1">
      <c r="A34" s="292" t="s">
        <v>59</v>
      </c>
      <c r="B34" s="289">
        <f>SUM(B35:B41)</f>
        <v>47353</v>
      </c>
      <c r="C34" s="288">
        <f>SUM(C35:C41)</f>
        <v>40986</v>
      </c>
      <c r="D34" s="287">
        <f>SUM(D35:D41)</f>
        <v>3</v>
      </c>
      <c r="E34" s="288">
        <f>SUM(E35:E41)</f>
        <v>0</v>
      </c>
      <c r="F34" s="287">
        <f t="shared" si="0"/>
        <v>88342</v>
      </c>
      <c r="G34" s="290">
        <f t="shared" si="1"/>
        <v>0.11922479992442339</v>
      </c>
      <c r="H34" s="289">
        <f>SUM(H35:H41)</f>
        <v>44624</v>
      </c>
      <c r="I34" s="288">
        <f>SUM(I35:I41)</f>
        <v>38542</v>
      </c>
      <c r="J34" s="287">
        <f>SUM(J35:J41)</f>
        <v>5</v>
      </c>
      <c r="K34" s="288">
        <f>SUM(K35:K41)</f>
        <v>14</v>
      </c>
      <c r="L34" s="287">
        <f t="shared" si="2"/>
        <v>83185</v>
      </c>
      <c r="M34" s="291">
        <f t="shared" si="3"/>
        <v>0.06199434994289832</v>
      </c>
      <c r="N34" s="289">
        <f>SUM(N35:N41)</f>
        <v>232282</v>
      </c>
      <c r="O34" s="288">
        <f>SUM(O35:O41)</f>
        <v>198051</v>
      </c>
      <c r="P34" s="287">
        <f>SUM(P35:P41)</f>
        <v>98</v>
      </c>
      <c r="Q34" s="288">
        <f>SUM(Q35:Q41)</f>
        <v>3</v>
      </c>
      <c r="R34" s="287">
        <f t="shared" si="4"/>
        <v>430434</v>
      </c>
      <c r="S34" s="290">
        <f t="shared" si="5"/>
        <v>0.11574042205347732</v>
      </c>
      <c r="T34" s="289">
        <f>SUM(T35:T41)</f>
        <v>219100</v>
      </c>
      <c r="U34" s="288">
        <f>SUM(U35:U41)</f>
        <v>190817</v>
      </c>
      <c r="V34" s="287">
        <f>SUM(V35:V41)</f>
        <v>58</v>
      </c>
      <c r="W34" s="288">
        <f>SUM(W35:W41)</f>
        <v>56</v>
      </c>
      <c r="X34" s="287">
        <f t="shared" si="6"/>
        <v>410031</v>
      </c>
      <c r="Y34" s="284">
        <f t="shared" si="7"/>
        <v>0.04975965231897095</v>
      </c>
    </row>
    <row r="35" spans="1:25" ht="19.5" customHeight="1">
      <c r="A35" s="250" t="s">
        <v>157</v>
      </c>
      <c r="B35" s="247">
        <v>21868</v>
      </c>
      <c r="C35" s="245">
        <v>20287</v>
      </c>
      <c r="D35" s="246">
        <v>3</v>
      </c>
      <c r="E35" s="245">
        <v>0</v>
      </c>
      <c r="F35" s="246">
        <f t="shared" si="0"/>
        <v>42158</v>
      </c>
      <c r="G35" s="248">
        <f t="shared" si="1"/>
        <v>0.05689569078370244</v>
      </c>
      <c r="H35" s="247">
        <v>20880</v>
      </c>
      <c r="I35" s="245">
        <v>19750</v>
      </c>
      <c r="J35" s="246">
        <v>5</v>
      </c>
      <c r="K35" s="245">
        <v>14</v>
      </c>
      <c r="L35" s="246">
        <f t="shared" si="2"/>
        <v>40649</v>
      </c>
      <c r="M35" s="249">
        <f t="shared" si="3"/>
        <v>0.03712268444488176</v>
      </c>
      <c r="N35" s="247">
        <v>104041</v>
      </c>
      <c r="O35" s="245">
        <v>92697</v>
      </c>
      <c r="P35" s="246">
        <v>94</v>
      </c>
      <c r="Q35" s="245">
        <v>0</v>
      </c>
      <c r="R35" s="246">
        <f t="shared" si="4"/>
        <v>196832</v>
      </c>
      <c r="S35" s="248">
        <f t="shared" si="5"/>
        <v>0.05292662464775098</v>
      </c>
      <c r="T35" s="247">
        <v>96188</v>
      </c>
      <c r="U35" s="245">
        <v>90711</v>
      </c>
      <c r="V35" s="246">
        <v>56</v>
      </c>
      <c r="W35" s="245">
        <v>54</v>
      </c>
      <c r="X35" s="229">
        <f t="shared" si="6"/>
        <v>187009</v>
      </c>
      <c r="Y35" s="244">
        <f t="shared" si="7"/>
        <v>0.05252688373286851</v>
      </c>
    </row>
    <row r="36" spans="1:25" ht="19.5" customHeight="1">
      <c r="A36" s="250" t="s">
        <v>185</v>
      </c>
      <c r="B36" s="247">
        <v>8940</v>
      </c>
      <c r="C36" s="245">
        <v>7561</v>
      </c>
      <c r="D36" s="246">
        <v>0</v>
      </c>
      <c r="E36" s="245">
        <v>0</v>
      </c>
      <c r="F36" s="246">
        <f t="shared" si="0"/>
        <v>16501</v>
      </c>
      <c r="G36" s="248">
        <f t="shared" si="1"/>
        <v>0.02226945760287191</v>
      </c>
      <c r="H36" s="247">
        <v>8689</v>
      </c>
      <c r="I36" s="245">
        <v>6983</v>
      </c>
      <c r="J36" s="246"/>
      <c r="K36" s="245"/>
      <c r="L36" s="246">
        <f t="shared" si="2"/>
        <v>15672</v>
      </c>
      <c r="M36" s="249">
        <f t="shared" si="3"/>
        <v>0.052896886166411416</v>
      </c>
      <c r="N36" s="247">
        <v>45748</v>
      </c>
      <c r="O36" s="245">
        <v>40756</v>
      </c>
      <c r="P36" s="246"/>
      <c r="Q36" s="245"/>
      <c r="R36" s="246">
        <f t="shared" si="4"/>
        <v>86504</v>
      </c>
      <c r="S36" s="248">
        <f t="shared" si="5"/>
        <v>0.02326026631101168</v>
      </c>
      <c r="T36" s="247">
        <v>45593</v>
      </c>
      <c r="U36" s="245">
        <v>38947</v>
      </c>
      <c r="V36" s="246"/>
      <c r="W36" s="245"/>
      <c r="X36" s="229">
        <f t="shared" si="6"/>
        <v>84540</v>
      </c>
      <c r="Y36" s="244">
        <f t="shared" si="7"/>
        <v>0.023231606340194055</v>
      </c>
    </row>
    <row r="37" spans="1:25" ht="19.5" customHeight="1">
      <c r="A37" s="250" t="s">
        <v>186</v>
      </c>
      <c r="B37" s="247">
        <v>7952</v>
      </c>
      <c r="C37" s="245">
        <v>6734</v>
      </c>
      <c r="D37" s="246">
        <v>0</v>
      </c>
      <c r="E37" s="245">
        <v>0</v>
      </c>
      <c r="F37" s="246">
        <f aca="true" t="shared" si="8" ref="F37:F43">SUM(B37:E37)</f>
        <v>14686</v>
      </c>
      <c r="G37" s="248">
        <f aca="true" t="shared" si="9" ref="G37:G43">F37/$F$9</f>
        <v>0.01981996572060947</v>
      </c>
      <c r="H37" s="247">
        <v>8005</v>
      </c>
      <c r="I37" s="245">
        <v>6412</v>
      </c>
      <c r="J37" s="246"/>
      <c r="K37" s="245"/>
      <c r="L37" s="246">
        <f aca="true" t="shared" si="10" ref="L37:L43">SUM(H37:K37)</f>
        <v>14417</v>
      </c>
      <c r="M37" s="249">
        <f aca="true" t="shared" si="11" ref="M37:M43">IF(ISERROR(F37/L37-1),"         /0",(F37/L37-1))</f>
        <v>0.01865852812651725</v>
      </c>
      <c r="N37" s="247">
        <v>37737</v>
      </c>
      <c r="O37" s="245">
        <v>32802</v>
      </c>
      <c r="P37" s="246"/>
      <c r="Q37" s="245"/>
      <c r="R37" s="246">
        <f aca="true" t="shared" si="12" ref="R37:R43">SUM(N37:Q37)</f>
        <v>70539</v>
      </c>
      <c r="S37" s="248">
        <f aca="true" t="shared" si="13" ref="S37:S43">R37/$R$9</f>
        <v>0.018967399488028912</v>
      </c>
      <c r="T37" s="247">
        <v>37660</v>
      </c>
      <c r="U37" s="245">
        <v>31377</v>
      </c>
      <c r="V37" s="246"/>
      <c r="W37" s="245"/>
      <c r="X37" s="229">
        <f aca="true" t="shared" si="14" ref="X37:X43">SUM(T37:W37)</f>
        <v>69037</v>
      </c>
      <c r="Y37" s="244">
        <f aca="true" t="shared" si="15" ref="Y37:Y43">IF(ISERROR(R37/X37-1),"         /0",IF(R37/X37&gt;5,"  *  ",(R37/X37-1)))</f>
        <v>0.0217564494401552</v>
      </c>
    </row>
    <row r="38" spans="1:25" ht="19.5" customHeight="1">
      <c r="A38" s="250" t="s">
        <v>187</v>
      </c>
      <c r="B38" s="247">
        <v>7476</v>
      </c>
      <c r="C38" s="245">
        <v>6404</v>
      </c>
      <c r="D38" s="246">
        <v>0</v>
      </c>
      <c r="E38" s="245">
        <v>0</v>
      </c>
      <c r="F38" s="246">
        <f t="shared" si="8"/>
        <v>13880</v>
      </c>
      <c r="G38" s="248">
        <f t="shared" si="9"/>
        <v>0.01873220238336235</v>
      </c>
      <c r="H38" s="247">
        <v>6285</v>
      </c>
      <c r="I38" s="245">
        <v>5397</v>
      </c>
      <c r="J38" s="246"/>
      <c r="K38" s="245"/>
      <c r="L38" s="246">
        <f t="shared" si="10"/>
        <v>11682</v>
      </c>
      <c r="M38" s="249">
        <f t="shared" si="11"/>
        <v>0.18815271357644248</v>
      </c>
      <c r="N38" s="247">
        <v>34058</v>
      </c>
      <c r="O38" s="245">
        <v>31796</v>
      </c>
      <c r="P38" s="246"/>
      <c r="Q38" s="245"/>
      <c r="R38" s="246">
        <f t="shared" si="12"/>
        <v>65854</v>
      </c>
      <c r="S38" s="248">
        <f t="shared" si="13"/>
        <v>0.01770763869468884</v>
      </c>
      <c r="T38" s="247">
        <v>32482</v>
      </c>
      <c r="U38" s="245">
        <v>29782</v>
      </c>
      <c r="V38" s="246"/>
      <c r="W38" s="245"/>
      <c r="X38" s="229">
        <f t="shared" si="14"/>
        <v>62264</v>
      </c>
      <c r="Y38" s="244">
        <f t="shared" si="15"/>
        <v>0.05765771553385579</v>
      </c>
    </row>
    <row r="39" spans="1:25" ht="19.5" customHeight="1">
      <c r="A39" s="250" t="s">
        <v>178</v>
      </c>
      <c r="B39" s="247">
        <v>515</v>
      </c>
      <c r="C39" s="245">
        <v>0</v>
      </c>
      <c r="D39" s="246">
        <v>0</v>
      </c>
      <c r="E39" s="245">
        <v>0</v>
      </c>
      <c r="F39" s="246">
        <f t="shared" si="8"/>
        <v>515</v>
      </c>
      <c r="G39" s="248">
        <f t="shared" si="9"/>
        <v>0.0006950348867025655</v>
      </c>
      <c r="H39" s="247">
        <v>480</v>
      </c>
      <c r="I39" s="245"/>
      <c r="J39" s="246"/>
      <c r="K39" s="245"/>
      <c r="L39" s="246">
        <f t="shared" si="10"/>
        <v>480</v>
      </c>
      <c r="M39" s="249">
        <f t="shared" si="11"/>
        <v>0.07291666666666674</v>
      </c>
      <c r="N39" s="247">
        <v>4891</v>
      </c>
      <c r="O39" s="245"/>
      <c r="P39" s="246"/>
      <c r="Q39" s="245"/>
      <c r="R39" s="246">
        <f t="shared" si="12"/>
        <v>4891</v>
      </c>
      <c r="S39" s="248">
        <f t="shared" si="13"/>
        <v>0.0013151526233140447</v>
      </c>
      <c r="T39" s="247">
        <v>3686</v>
      </c>
      <c r="U39" s="245"/>
      <c r="V39" s="246"/>
      <c r="W39" s="245"/>
      <c r="X39" s="229">
        <f t="shared" si="14"/>
        <v>3686</v>
      </c>
      <c r="Y39" s="244">
        <f t="shared" si="15"/>
        <v>0.3269126424308193</v>
      </c>
    </row>
    <row r="40" spans="1:25" ht="19.5" customHeight="1">
      <c r="A40" s="250" t="s">
        <v>188</v>
      </c>
      <c r="B40" s="247">
        <v>384</v>
      </c>
      <c r="C40" s="245">
        <v>0</v>
      </c>
      <c r="D40" s="246">
        <v>0</v>
      </c>
      <c r="E40" s="245">
        <v>0</v>
      </c>
      <c r="F40" s="246">
        <f t="shared" si="8"/>
        <v>384</v>
      </c>
      <c r="G40" s="248">
        <f t="shared" si="9"/>
        <v>0.0005182396048423013</v>
      </c>
      <c r="H40" s="247">
        <v>126</v>
      </c>
      <c r="I40" s="245"/>
      <c r="J40" s="246"/>
      <c r="K40" s="245"/>
      <c r="L40" s="246">
        <f t="shared" si="10"/>
        <v>126</v>
      </c>
      <c r="M40" s="249">
        <f t="shared" si="11"/>
        <v>2.0476190476190474</v>
      </c>
      <c r="N40" s="247">
        <v>3588</v>
      </c>
      <c r="O40" s="245"/>
      <c r="P40" s="246"/>
      <c r="Q40" s="245"/>
      <c r="R40" s="246">
        <f t="shared" si="12"/>
        <v>3588</v>
      </c>
      <c r="S40" s="248">
        <f t="shared" si="13"/>
        <v>0.0009647858541097511</v>
      </c>
      <c r="T40" s="247">
        <v>1647</v>
      </c>
      <c r="U40" s="245"/>
      <c r="V40" s="246"/>
      <c r="W40" s="245"/>
      <c r="X40" s="229">
        <f t="shared" si="14"/>
        <v>1647</v>
      </c>
      <c r="Y40" s="244">
        <f t="shared" si="15"/>
        <v>1.1785063752276868</v>
      </c>
    </row>
    <row r="41" spans="1:25" ht="19.5" customHeight="1" thickBot="1">
      <c r="A41" s="250" t="s">
        <v>168</v>
      </c>
      <c r="B41" s="247">
        <v>218</v>
      </c>
      <c r="C41" s="245">
        <v>0</v>
      </c>
      <c r="D41" s="246">
        <v>0</v>
      </c>
      <c r="E41" s="245">
        <v>0</v>
      </c>
      <c r="F41" s="246">
        <f t="shared" si="8"/>
        <v>218</v>
      </c>
      <c r="G41" s="248">
        <f t="shared" si="9"/>
        <v>0.0002942089423323481</v>
      </c>
      <c r="H41" s="247">
        <v>159</v>
      </c>
      <c r="I41" s="245">
        <v>0</v>
      </c>
      <c r="J41" s="246"/>
      <c r="K41" s="245"/>
      <c r="L41" s="246">
        <f t="shared" si="10"/>
        <v>159</v>
      </c>
      <c r="M41" s="249">
        <f t="shared" si="11"/>
        <v>0.371069182389937</v>
      </c>
      <c r="N41" s="247">
        <v>2219</v>
      </c>
      <c r="O41" s="245">
        <v>0</v>
      </c>
      <c r="P41" s="246">
        <v>4</v>
      </c>
      <c r="Q41" s="245">
        <v>3</v>
      </c>
      <c r="R41" s="246">
        <f t="shared" si="12"/>
        <v>2226</v>
      </c>
      <c r="S41" s="248">
        <f t="shared" si="13"/>
        <v>0.0005985544345731065</v>
      </c>
      <c r="T41" s="247">
        <v>1844</v>
      </c>
      <c r="U41" s="245">
        <v>0</v>
      </c>
      <c r="V41" s="246">
        <v>2</v>
      </c>
      <c r="W41" s="245">
        <v>2</v>
      </c>
      <c r="X41" s="229">
        <f t="shared" si="14"/>
        <v>1848</v>
      </c>
      <c r="Y41" s="244">
        <f t="shared" si="15"/>
        <v>0.20454545454545459</v>
      </c>
    </row>
    <row r="42" spans="1:25" s="283" customFormat="1" ht="19.5" customHeight="1">
      <c r="A42" s="292" t="s">
        <v>58</v>
      </c>
      <c r="B42" s="289">
        <f>SUM(B43:B50)</f>
        <v>99044</v>
      </c>
      <c r="C42" s="288">
        <f>SUM(C43:C50)</f>
        <v>93970</v>
      </c>
      <c r="D42" s="287">
        <f>SUM(D43:D50)</f>
        <v>1865</v>
      </c>
      <c r="E42" s="288">
        <f>SUM(E43:E50)</f>
        <v>2076</v>
      </c>
      <c r="F42" s="287">
        <f t="shared" si="8"/>
        <v>196955</v>
      </c>
      <c r="G42" s="290">
        <f t="shared" si="9"/>
        <v>0.26580698273884235</v>
      </c>
      <c r="H42" s="289">
        <f>SUM(H43:H50)</f>
        <v>76681</v>
      </c>
      <c r="I42" s="288">
        <f>SUM(I43:I50)</f>
        <v>73505</v>
      </c>
      <c r="J42" s="287">
        <f>SUM(J43:J50)</f>
        <v>3535</v>
      </c>
      <c r="K42" s="288">
        <f>SUM(K43:K50)</f>
        <v>3493</v>
      </c>
      <c r="L42" s="287">
        <f t="shared" si="10"/>
        <v>157214</v>
      </c>
      <c r="M42" s="291">
        <f t="shared" si="11"/>
        <v>0.2527828310455811</v>
      </c>
      <c r="N42" s="289">
        <f>SUM(N43:N50)</f>
        <v>495788</v>
      </c>
      <c r="O42" s="288">
        <f>SUM(O43:O50)</f>
        <v>464466</v>
      </c>
      <c r="P42" s="287">
        <f>SUM(P43:P50)</f>
        <v>16674</v>
      </c>
      <c r="Q42" s="288">
        <f>SUM(Q43:Q50)</f>
        <v>16422</v>
      </c>
      <c r="R42" s="287">
        <f t="shared" si="12"/>
        <v>993350</v>
      </c>
      <c r="S42" s="290">
        <f t="shared" si="13"/>
        <v>0.2671042441973025</v>
      </c>
      <c r="T42" s="289">
        <f>SUM(T43:T50)</f>
        <v>397686</v>
      </c>
      <c r="U42" s="288">
        <f>SUM(U43:U50)</f>
        <v>376810</v>
      </c>
      <c r="V42" s="287">
        <f>SUM(V43:V50)</f>
        <v>18936</v>
      </c>
      <c r="W42" s="288">
        <f>SUM(W43:W50)</f>
        <v>19453</v>
      </c>
      <c r="X42" s="287">
        <f t="shared" si="14"/>
        <v>812885</v>
      </c>
      <c r="Y42" s="284">
        <f t="shared" si="15"/>
        <v>0.22200557274399202</v>
      </c>
    </row>
    <row r="43" spans="1:25" s="220" customFormat="1" ht="19.5" customHeight="1">
      <c r="A43" s="235" t="s">
        <v>162</v>
      </c>
      <c r="B43" s="233">
        <v>54067</v>
      </c>
      <c r="C43" s="230">
        <v>50601</v>
      </c>
      <c r="D43" s="229">
        <v>0</v>
      </c>
      <c r="E43" s="230">
        <v>0</v>
      </c>
      <c r="F43" s="229">
        <f t="shared" si="8"/>
        <v>104668</v>
      </c>
      <c r="G43" s="232">
        <f t="shared" si="9"/>
        <v>0.14125808062404685</v>
      </c>
      <c r="H43" s="233">
        <v>41053</v>
      </c>
      <c r="I43" s="230">
        <v>39341</v>
      </c>
      <c r="J43" s="229">
        <v>211</v>
      </c>
      <c r="K43" s="230">
        <v>207</v>
      </c>
      <c r="L43" s="229">
        <f t="shared" si="10"/>
        <v>80812</v>
      </c>
      <c r="M43" s="234">
        <f t="shared" si="11"/>
        <v>0.29520368262139285</v>
      </c>
      <c r="N43" s="233">
        <v>265027</v>
      </c>
      <c r="O43" s="230">
        <v>242796</v>
      </c>
      <c r="P43" s="229">
        <v>373</v>
      </c>
      <c r="Q43" s="230">
        <v>629</v>
      </c>
      <c r="R43" s="229">
        <f t="shared" si="12"/>
        <v>508825</v>
      </c>
      <c r="S43" s="232">
        <f t="shared" si="13"/>
        <v>0.13681916449760148</v>
      </c>
      <c r="T43" s="231">
        <v>220055</v>
      </c>
      <c r="U43" s="230">
        <v>207747</v>
      </c>
      <c r="V43" s="229">
        <v>1153</v>
      </c>
      <c r="W43" s="230">
        <v>1389</v>
      </c>
      <c r="X43" s="229">
        <f t="shared" si="14"/>
        <v>430344</v>
      </c>
      <c r="Y43" s="228">
        <f t="shared" si="15"/>
        <v>0.18236805904113917</v>
      </c>
    </row>
    <row r="44" spans="1:25" s="220" customFormat="1" ht="19.5" customHeight="1">
      <c r="A44" s="235" t="s">
        <v>157</v>
      </c>
      <c r="B44" s="233">
        <v>21661</v>
      </c>
      <c r="C44" s="230">
        <v>20747</v>
      </c>
      <c r="D44" s="229">
        <v>1830</v>
      </c>
      <c r="E44" s="230">
        <v>2025</v>
      </c>
      <c r="F44" s="229">
        <f aca="true" t="shared" si="16" ref="F44:F50">SUM(B44:E44)</f>
        <v>46263</v>
      </c>
      <c r="G44" s="232">
        <f aca="true" t="shared" si="17" ref="G44:G50">F44/$F$9</f>
        <v>0.062435726142758816</v>
      </c>
      <c r="H44" s="233">
        <v>18858</v>
      </c>
      <c r="I44" s="230">
        <v>18424</v>
      </c>
      <c r="J44" s="229">
        <v>2927</v>
      </c>
      <c r="K44" s="230">
        <v>2911</v>
      </c>
      <c r="L44" s="229">
        <f aca="true" t="shared" si="18" ref="L44:L50">SUM(H44:K44)</f>
        <v>43120</v>
      </c>
      <c r="M44" s="234">
        <f aca="true" t="shared" si="19" ref="M44:M50">IF(ISERROR(F44/L44-1),"         /0",(F44/L44-1))</f>
        <v>0.0728896103896104</v>
      </c>
      <c r="N44" s="233">
        <v>108035</v>
      </c>
      <c r="O44" s="230">
        <v>104793</v>
      </c>
      <c r="P44" s="229">
        <v>13354</v>
      </c>
      <c r="Q44" s="230">
        <v>12917</v>
      </c>
      <c r="R44" s="229">
        <f aca="true" t="shared" si="20" ref="R44:R50">SUM(N44:Q44)</f>
        <v>239099</v>
      </c>
      <c r="S44" s="232">
        <f aca="true" t="shared" si="21" ref="S44:S50">R44/$R$9</f>
        <v>0.06429189881042012</v>
      </c>
      <c r="T44" s="231">
        <v>98432</v>
      </c>
      <c r="U44" s="230">
        <v>96353</v>
      </c>
      <c r="V44" s="229">
        <v>15019</v>
      </c>
      <c r="W44" s="230">
        <v>15292</v>
      </c>
      <c r="X44" s="229">
        <f aca="true" t="shared" si="22" ref="X44:X50">SUM(T44:W44)</f>
        <v>225096</v>
      </c>
      <c r="Y44" s="228">
        <f aca="true" t="shared" si="23" ref="Y44:Y50">IF(ISERROR(R44/X44-1),"         /0",IF(R44/X44&gt;5,"  *  ",(R44/X44-1)))</f>
        <v>0.06220901304332371</v>
      </c>
    </row>
    <row r="45" spans="1:25" s="220" customFormat="1" ht="19.5" customHeight="1">
      <c r="A45" s="235" t="s">
        <v>189</v>
      </c>
      <c r="B45" s="233">
        <v>5960</v>
      </c>
      <c r="C45" s="230">
        <v>5997</v>
      </c>
      <c r="D45" s="229">
        <v>0</v>
      </c>
      <c r="E45" s="230">
        <v>0</v>
      </c>
      <c r="F45" s="229">
        <f t="shared" si="16"/>
        <v>11957</v>
      </c>
      <c r="G45" s="232">
        <f t="shared" si="17"/>
        <v>0.01613695561223801</v>
      </c>
      <c r="H45" s="233">
        <v>3505</v>
      </c>
      <c r="I45" s="230">
        <v>3153</v>
      </c>
      <c r="J45" s="229">
        <v>372</v>
      </c>
      <c r="K45" s="230">
        <v>345</v>
      </c>
      <c r="L45" s="229">
        <f t="shared" si="18"/>
        <v>7375</v>
      </c>
      <c r="M45" s="234">
        <f t="shared" si="19"/>
        <v>0.6212881355932203</v>
      </c>
      <c r="N45" s="233">
        <v>34328</v>
      </c>
      <c r="O45" s="230">
        <v>32635</v>
      </c>
      <c r="P45" s="229">
        <v>1923</v>
      </c>
      <c r="Q45" s="230">
        <v>1828</v>
      </c>
      <c r="R45" s="229">
        <f t="shared" si="20"/>
        <v>70714</v>
      </c>
      <c r="S45" s="232">
        <f t="shared" si="21"/>
        <v>0.019014455654268934</v>
      </c>
      <c r="T45" s="231">
        <v>21037</v>
      </c>
      <c r="U45" s="230">
        <v>19932</v>
      </c>
      <c r="V45" s="229">
        <v>2037</v>
      </c>
      <c r="W45" s="230">
        <v>2176</v>
      </c>
      <c r="X45" s="229">
        <f t="shared" si="22"/>
        <v>45182</v>
      </c>
      <c r="Y45" s="228">
        <f t="shared" si="23"/>
        <v>0.5650922933911735</v>
      </c>
    </row>
    <row r="46" spans="1:25" s="220" customFormat="1" ht="19.5" customHeight="1">
      <c r="A46" s="235" t="s">
        <v>190</v>
      </c>
      <c r="B46" s="233">
        <v>5523</v>
      </c>
      <c r="C46" s="230">
        <v>5732</v>
      </c>
      <c r="D46" s="229">
        <v>0</v>
      </c>
      <c r="E46" s="230">
        <v>0</v>
      </c>
      <c r="F46" s="229">
        <f>SUM(B46:E46)</f>
        <v>11255</v>
      </c>
      <c r="G46" s="232">
        <f>F46/$F$9</f>
        <v>0.01518954883463568</v>
      </c>
      <c r="H46" s="233">
        <v>3850</v>
      </c>
      <c r="I46" s="230">
        <v>3960</v>
      </c>
      <c r="J46" s="229"/>
      <c r="K46" s="230"/>
      <c r="L46" s="229">
        <f>SUM(H46:K46)</f>
        <v>7810</v>
      </c>
      <c r="M46" s="234">
        <f>IF(ISERROR(F46/L46-1),"         /0",(F46/L46-1))</f>
        <v>0.441101152368758</v>
      </c>
      <c r="N46" s="233">
        <v>26442</v>
      </c>
      <c r="O46" s="230">
        <v>30064</v>
      </c>
      <c r="P46" s="229"/>
      <c r="Q46" s="230"/>
      <c r="R46" s="229">
        <f>SUM(N46:Q46)</f>
        <v>56506</v>
      </c>
      <c r="S46" s="232">
        <f>R46/$R$9</f>
        <v>0.015194032740336007</v>
      </c>
      <c r="T46" s="231">
        <v>16661</v>
      </c>
      <c r="U46" s="230">
        <v>18119</v>
      </c>
      <c r="V46" s="229">
        <v>138</v>
      </c>
      <c r="W46" s="230">
        <v>135</v>
      </c>
      <c r="X46" s="229">
        <f>SUM(T46:W46)</f>
        <v>35053</v>
      </c>
      <c r="Y46" s="228">
        <f>IF(ISERROR(R46/X46-1),"         /0",IF(R46/X46&gt;5,"  *  ",(R46/X46-1)))</f>
        <v>0.6120160899209768</v>
      </c>
    </row>
    <row r="47" spans="1:25" s="220" customFormat="1" ht="19.5" customHeight="1">
      <c r="A47" s="235" t="s">
        <v>184</v>
      </c>
      <c r="B47" s="233">
        <v>5545</v>
      </c>
      <c r="C47" s="230">
        <v>5305</v>
      </c>
      <c r="D47" s="229">
        <v>0</v>
      </c>
      <c r="E47" s="230">
        <v>0</v>
      </c>
      <c r="F47" s="229">
        <f t="shared" si="16"/>
        <v>10850</v>
      </c>
      <c r="G47" s="232">
        <f t="shared" si="17"/>
        <v>0.014642968001403566</v>
      </c>
      <c r="H47" s="233">
        <v>4046</v>
      </c>
      <c r="I47" s="230">
        <v>3980</v>
      </c>
      <c r="J47" s="229"/>
      <c r="K47" s="230"/>
      <c r="L47" s="229">
        <f t="shared" si="18"/>
        <v>8026</v>
      </c>
      <c r="M47" s="234">
        <f t="shared" si="19"/>
        <v>0.3518564664839272</v>
      </c>
      <c r="N47" s="233">
        <v>27722</v>
      </c>
      <c r="O47" s="230">
        <v>25471</v>
      </c>
      <c r="P47" s="229">
        <v>117</v>
      </c>
      <c r="Q47" s="230">
        <v>116</v>
      </c>
      <c r="R47" s="229">
        <f t="shared" si="20"/>
        <v>53426</v>
      </c>
      <c r="S47" s="232">
        <f t="shared" si="21"/>
        <v>0.014365844214511585</v>
      </c>
      <c r="T47" s="231">
        <v>17997</v>
      </c>
      <c r="U47" s="230">
        <v>17338</v>
      </c>
      <c r="V47" s="229">
        <v>261</v>
      </c>
      <c r="W47" s="230">
        <v>138</v>
      </c>
      <c r="X47" s="229">
        <f t="shared" si="22"/>
        <v>35734</v>
      </c>
      <c r="Y47" s="228">
        <f t="shared" si="23"/>
        <v>0.4951027033077742</v>
      </c>
    </row>
    <row r="48" spans="1:25" s="220" customFormat="1" ht="19.5" customHeight="1">
      <c r="A48" s="235" t="s">
        <v>191</v>
      </c>
      <c r="B48" s="233">
        <v>3673</v>
      </c>
      <c r="C48" s="230">
        <v>2968</v>
      </c>
      <c r="D48" s="229">
        <v>0</v>
      </c>
      <c r="E48" s="230">
        <v>0</v>
      </c>
      <c r="F48" s="229">
        <f t="shared" si="16"/>
        <v>6641</v>
      </c>
      <c r="G48" s="232">
        <f t="shared" si="17"/>
        <v>0.008962576082702404</v>
      </c>
      <c r="H48" s="233">
        <v>5109</v>
      </c>
      <c r="I48" s="230">
        <v>4623</v>
      </c>
      <c r="J48" s="229"/>
      <c r="K48" s="230"/>
      <c r="L48" s="229">
        <f t="shared" si="18"/>
        <v>9732</v>
      </c>
      <c r="M48" s="234">
        <f t="shared" si="19"/>
        <v>-0.3176120016440608</v>
      </c>
      <c r="N48" s="233">
        <v>19850</v>
      </c>
      <c r="O48" s="230">
        <v>15618</v>
      </c>
      <c r="P48" s="229"/>
      <c r="Q48" s="230"/>
      <c r="R48" s="229">
        <f t="shared" si="20"/>
        <v>35468</v>
      </c>
      <c r="S48" s="232">
        <f t="shared" si="21"/>
        <v>0.00953707488114957</v>
      </c>
      <c r="T48" s="231">
        <v>21980</v>
      </c>
      <c r="U48" s="230">
        <v>17049</v>
      </c>
      <c r="V48" s="229"/>
      <c r="W48" s="230"/>
      <c r="X48" s="229">
        <f t="shared" si="22"/>
        <v>39029</v>
      </c>
      <c r="Y48" s="228">
        <f t="shared" si="23"/>
        <v>-0.09123984729303847</v>
      </c>
    </row>
    <row r="49" spans="1:25" s="220" customFormat="1" ht="19.5" customHeight="1">
      <c r="A49" s="235" t="s">
        <v>195</v>
      </c>
      <c r="B49" s="233">
        <v>2460</v>
      </c>
      <c r="C49" s="230">
        <v>2582</v>
      </c>
      <c r="D49" s="229">
        <v>0</v>
      </c>
      <c r="E49" s="230">
        <v>0</v>
      </c>
      <c r="F49" s="229">
        <f t="shared" si="16"/>
        <v>5042</v>
      </c>
      <c r="G49" s="232">
        <f t="shared" si="17"/>
        <v>0.006804593978163759</v>
      </c>
      <c r="H49" s="233"/>
      <c r="I49" s="230"/>
      <c r="J49" s="229"/>
      <c r="K49" s="230"/>
      <c r="L49" s="229">
        <f t="shared" si="18"/>
        <v>0</v>
      </c>
      <c r="M49" s="234" t="str">
        <f t="shared" si="19"/>
        <v>         /0</v>
      </c>
      <c r="N49" s="233">
        <v>13414</v>
      </c>
      <c r="O49" s="230">
        <v>12937</v>
      </c>
      <c r="P49" s="229">
        <v>107</v>
      </c>
      <c r="Q49" s="230">
        <v>107</v>
      </c>
      <c r="R49" s="229">
        <f t="shared" si="20"/>
        <v>26565</v>
      </c>
      <c r="S49" s="232">
        <f t="shared" si="21"/>
        <v>0.007143126035235657</v>
      </c>
      <c r="T49" s="231"/>
      <c r="U49" s="230"/>
      <c r="V49" s="229"/>
      <c r="W49" s="230"/>
      <c r="X49" s="229">
        <f t="shared" si="22"/>
        <v>0</v>
      </c>
      <c r="Y49" s="228" t="str">
        <f t="shared" si="23"/>
        <v>         /0</v>
      </c>
    </row>
    <row r="50" spans="1:25" s="220" customFormat="1" ht="19.5" customHeight="1" thickBot="1">
      <c r="A50" s="235" t="s">
        <v>168</v>
      </c>
      <c r="B50" s="233">
        <v>155</v>
      </c>
      <c r="C50" s="230">
        <v>38</v>
      </c>
      <c r="D50" s="229">
        <v>35</v>
      </c>
      <c r="E50" s="230">
        <v>51</v>
      </c>
      <c r="F50" s="229">
        <f t="shared" si="16"/>
        <v>279</v>
      </c>
      <c r="G50" s="232">
        <f t="shared" si="17"/>
        <v>0.00037653346289323456</v>
      </c>
      <c r="H50" s="233">
        <v>260</v>
      </c>
      <c r="I50" s="230">
        <v>24</v>
      </c>
      <c r="J50" s="229">
        <v>25</v>
      </c>
      <c r="K50" s="230">
        <v>30</v>
      </c>
      <c r="L50" s="229">
        <f t="shared" si="18"/>
        <v>339</v>
      </c>
      <c r="M50" s="234">
        <f t="shared" si="19"/>
        <v>-0.17699115044247793</v>
      </c>
      <c r="N50" s="233">
        <v>970</v>
      </c>
      <c r="O50" s="230">
        <v>152</v>
      </c>
      <c r="P50" s="229">
        <v>800</v>
      </c>
      <c r="Q50" s="230">
        <v>825</v>
      </c>
      <c r="R50" s="229">
        <f t="shared" si="20"/>
        <v>2747</v>
      </c>
      <c r="S50" s="232">
        <f t="shared" si="21"/>
        <v>0.000738647363779121</v>
      </c>
      <c r="T50" s="231">
        <v>1524</v>
      </c>
      <c r="U50" s="230">
        <v>272</v>
      </c>
      <c r="V50" s="229">
        <v>328</v>
      </c>
      <c r="W50" s="230">
        <v>323</v>
      </c>
      <c r="X50" s="229">
        <f t="shared" si="22"/>
        <v>2447</v>
      </c>
      <c r="Y50" s="228">
        <f t="shared" si="23"/>
        <v>0.12259910093992654</v>
      </c>
    </row>
    <row r="51" spans="1:25" s="283" customFormat="1" ht="19.5" customHeight="1">
      <c r="A51" s="292" t="s">
        <v>57</v>
      </c>
      <c r="B51" s="289">
        <f>SUM(B52:B59)</f>
        <v>7006</v>
      </c>
      <c r="C51" s="288">
        <f>SUM(C52:C59)</f>
        <v>7610</v>
      </c>
      <c r="D51" s="287">
        <f>SUM(D52:D59)</f>
        <v>268</v>
      </c>
      <c r="E51" s="288">
        <f>SUM(E52:E59)</f>
        <v>266</v>
      </c>
      <c r="F51" s="287">
        <f aca="true" t="shared" si="24" ref="F51:F60">SUM(B51:E51)</f>
        <v>15150</v>
      </c>
      <c r="G51" s="290">
        <f aca="true" t="shared" si="25" ref="G51:G60">F51/$F$9</f>
        <v>0.02044617190979392</v>
      </c>
      <c r="H51" s="289">
        <f>SUM(H52:H59)</f>
        <v>6550</v>
      </c>
      <c r="I51" s="288">
        <f>SUM(I52:I59)</f>
        <v>6431</v>
      </c>
      <c r="J51" s="287">
        <f>SUM(J52:J59)</f>
        <v>286</v>
      </c>
      <c r="K51" s="288">
        <f>SUM(K52:K59)</f>
        <v>290</v>
      </c>
      <c r="L51" s="287">
        <f aca="true" t="shared" si="26" ref="L51:L60">SUM(H51:K51)</f>
        <v>13557</v>
      </c>
      <c r="M51" s="291">
        <f aca="true" t="shared" si="27" ref="M51:M60">IF(ISERROR(F51/L51-1),"         /0",(F51/L51-1))</f>
        <v>0.11750387253817207</v>
      </c>
      <c r="N51" s="289">
        <f>SUM(N52:N59)</f>
        <v>37638</v>
      </c>
      <c r="O51" s="288">
        <f>SUM(O52:O59)</f>
        <v>38991</v>
      </c>
      <c r="P51" s="287">
        <f>SUM(P52:P59)</f>
        <v>1010</v>
      </c>
      <c r="Q51" s="288">
        <f>SUM(Q52:Q59)</f>
        <v>773</v>
      </c>
      <c r="R51" s="287">
        <f aca="true" t="shared" si="28" ref="R51:R60">SUM(N51:Q51)</f>
        <v>78412</v>
      </c>
      <c r="S51" s="290">
        <f aca="true" t="shared" si="29" ref="S51:S60">R51/$R$9</f>
        <v>0.021084389184072967</v>
      </c>
      <c r="T51" s="289">
        <f>SUM(T52:T59)</f>
        <v>32551</v>
      </c>
      <c r="U51" s="288">
        <f>SUM(U52:U59)</f>
        <v>31706</v>
      </c>
      <c r="V51" s="287">
        <f>SUM(V52:V59)</f>
        <v>596</v>
      </c>
      <c r="W51" s="288">
        <f>SUM(W52:W59)</f>
        <v>699</v>
      </c>
      <c r="X51" s="287">
        <f aca="true" t="shared" si="30" ref="X51:X60">SUM(T51:W51)</f>
        <v>65552</v>
      </c>
      <c r="Y51" s="284">
        <f aca="true" t="shared" si="31" ref="Y51:Y60">IF(ISERROR(R51/X51-1),"         /0",IF(R51/X51&gt;5,"  *  ",(R51/X51-1)))</f>
        <v>0.19618013180375882</v>
      </c>
    </row>
    <row r="52" spans="1:25" ht="19.5" customHeight="1">
      <c r="A52" s="235" t="s">
        <v>157</v>
      </c>
      <c r="B52" s="233">
        <v>5048</v>
      </c>
      <c r="C52" s="230">
        <v>4480</v>
      </c>
      <c r="D52" s="229">
        <v>268</v>
      </c>
      <c r="E52" s="230">
        <v>262</v>
      </c>
      <c r="F52" s="229">
        <f t="shared" si="24"/>
        <v>10058</v>
      </c>
      <c r="G52" s="232">
        <f t="shared" si="25"/>
        <v>0.01357409881641632</v>
      </c>
      <c r="H52" s="233">
        <v>4774</v>
      </c>
      <c r="I52" s="230">
        <v>4603</v>
      </c>
      <c r="J52" s="229">
        <v>279</v>
      </c>
      <c r="K52" s="230">
        <v>283</v>
      </c>
      <c r="L52" s="229">
        <f t="shared" si="26"/>
        <v>9939</v>
      </c>
      <c r="M52" s="234">
        <f t="shared" si="27"/>
        <v>0.011973035516651631</v>
      </c>
      <c r="N52" s="233">
        <v>24542</v>
      </c>
      <c r="O52" s="230">
        <v>23555</v>
      </c>
      <c r="P52" s="229">
        <v>609</v>
      </c>
      <c r="Q52" s="230">
        <v>412</v>
      </c>
      <c r="R52" s="229">
        <f t="shared" si="28"/>
        <v>49118</v>
      </c>
      <c r="S52" s="232">
        <f t="shared" si="29"/>
        <v>0.013207455847871448</v>
      </c>
      <c r="T52" s="231">
        <v>21693</v>
      </c>
      <c r="U52" s="230">
        <v>20806</v>
      </c>
      <c r="V52" s="229">
        <v>398</v>
      </c>
      <c r="W52" s="230">
        <v>400</v>
      </c>
      <c r="X52" s="229">
        <f t="shared" si="30"/>
        <v>43297</v>
      </c>
      <c r="Y52" s="228">
        <f t="shared" si="31"/>
        <v>0.13444349493036478</v>
      </c>
    </row>
    <row r="53" spans="1:25" ht="19.5" customHeight="1">
      <c r="A53" s="235" t="s">
        <v>197</v>
      </c>
      <c r="B53" s="233">
        <v>683</v>
      </c>
      <c r="C53" s="230">
        <v>690</v>
      </c>
      <c r="D53" s="229">
        <v>0</v>
      </c>
      <c r="E53" s="230">
        <v>0</v>
      </c>
      <c r="F53" s="229">
        <f t="shared" si="24"/>
        <v>1373</v>
      </c>
      <c r="G53" s="232">
        <f t="shared" si="25"/>
        <v>0.0018529765037720825</v>
      </c>
      <c r="H53" s="233">
        <v>771</v>
      </c>
      <c r="I53" s="230">
        <v>733</v>
      </c>
      <c r="J53" s="229"/>
      <c r="K53" s="230"/>
      <c r="L53" s="229">
        <f t="shared" si="26"/>
        <v>1504</v>
      </c>
      <c r="M53" s="234">
        <f t="shared" si="27"/>
        <v>-0.08710106382978722</v>
      </c>
      <c r="N53" s="233">
        <v>3166</v>
      </c>
      <c r="O53" s="230">
        <v>3505</v>
      </c>
      <c r="P53" s="229"/>
      <c r="Q53" s="230"/>
      <c r="R53" s="229">
        <f t="shared" si="28"/>
        <v>6671</v>
      </c>
      <c r="S53" s="232">
        <f t="shared" si="29"/>
        <v>0.0017937810570697185</v>
      </c>
      <c r="T53" s="231">
        <v>3441</v>
      </c>
      <c r="U53" s="230">
        <v>3485</v>
      </c>
      <c r="V53" s="229"/>
      <c r="W53" s="230"/>
      <c r="X53" s="229">
        <f t="shared" si="30"/>
        <v>6926</v>
      </c>
      <c r="Y53" s="228">
        <f t="shared" si="31"/>
        <v>-0.03681778804504765</v>
      </c>
    </row>
    <row r="54" spans="1:25" ht="19.5" customHeight="1">
      <c r="A54" s="235" t="s">
        <v>162</v>
      </c>
      <c r="B54" s="233">
        <v>574</v>
      </c>
      <c r="C54" s="230">
        <v>520</v>
      </c>
      <c r="D54" s="229">
        <v>0</v>
      </c>
      <c r="E54" s="230">
        <v>0</v>
      </c>
      <c r="F54" s="229">
        <f t="shared" si="24"/>
        <v>1094</v>
      </c>
      <c r="G54" s="232">
        <f t="shared" si="25"/>
        <v>0.001476443040878848</v>
      </c>
      <c r="H54" s="233">
        <v>185</v>
      </c>
      <c r="I54" s="230">
        <v>201</v>
      </c>
      <c r="J54" s="229"/>
      <c r="K54" s="230"/>
      <c r="L54" s="229">
        <f t="shared" si="26"/>
        <v>386</v>
      </c>
      <c r="M54" s="234">
        <f t="shared" si="27"/>
        <v>1.8341968911917097</v>
      </c>
      <c r="N54" s="233">
        <v>2869</v>
      </c>
      <c r="O54" s="230">
        <v>2911</v>
      </c>
      <c r="P54" s="229">
        <v>76</v>
      </c>
      <c r="Q54" s="230">
        <v>124</v>
      </c>
      <c r="R54" s="229">
        <f t="shared" si="28"/>
        <v>5980</v>
      </c>
      <c r="S54" s="232">
        <f t="shared" si="29"/>
        <v>0.001607976423516252</v>
      </c>
      <c r="T54" s="231">
        <v>964</v>
      </c>
      <c r="U54" s="230">
        <v>1003</v>
      </c>
      <c r="V54" s="229"/>
      <c r="W54" s="230"/>
      <c r="X54" s="229">
        <f t="shared" si="30"/>
        <v>1967</v>
      </c>
      <c r="Y54" s="228">
        <f t="shared" si="31"/>
        <v>2.0401626842907983</v>
      </c>
    </row>
    <row r="55" spans="1:25" ht="19.5" customHeight="1">
      <c r="A55" s="235" t="s">
        <v>158</v>
      </c>
      <c r="B55" s="233">
        <v>0</v>
      </c>
      <c r="C55" s="230">
        <v>1030</v>
      </c>
      <c r="D55" s="229">
        <v>0</v>
      </c>
      <c r="E55" s="230">
        <v>0</v>
      </c>
      <c r="F55" s="229">
        <f t="shared" si="24"/>
        <v>1030</v>
      </c>
      <c r="G55" s="232">
        <f t="shared" si="25"/>
        <v>0.001390069773405131</v>
      </c>
      <c r="H55" s="233"/>
      <c r="I55" s="230"/>
      <c r="J55" s="229"/>
      <c r="K55" s="230"/>
      <c r="L55" s="229">
        <f t="shared" si="26"/>
        <v>0</v>
      </c>
      <c r="M55" s="234" t="str">
        <f t="shared" si="27"/>
        <v>         /0</v>
      </c>
      <c r="N55" s="233">
        <v>3264</v>
      </c>
      <c r="O55" s="230">
        <v>4468</v>
      </c>
      <c r="P55" s="229"/>
      <c r="Q55" s="230"/>
      <c r="R55" s="229">
        <f t="shared" si="28"/>
        <v>7732</v>
      </c>
      <c r="S55" s="232">
        <f t="shared" si="29"/>
        <v>0.0020790758706735217</v>
      </c>
      <c r="T55" s="231"/>
      <c r="U55" s="230"/>
      <c r="V55" s="229"/>
      <c r="W55" s="230"/>
      <c r="X55" s="229">
        <f t="shared" si="30"/>
        <v>0</v>
      </c>
      <c r="Y55" s="228" t="str">
        <f t="shared" si="31"/>
        <v>         /0</v>
      </c>
    </row>
    <row r="56" spans="1:25" ht="19.5" customHeight="1">
      <c r="A56" s="235" t="s">
        <v>184</v>
      </c>
      <c r="B56" s="233">
        <v>299</v>
      </c>
      <c r="C56" s="230">
        <v>320</v>
      </c>
      <c r="D56" s="229">
        <v>0</v>
      </c>
      <c r="E56" s="230">
        <v>0</v>
      </c>
      <c r="F56" s="229">
        <f t="shared" si="24"/>
        <v>619</v>
      </c>
      <c r="G56" s="232">
        <f t="shared" si="25"/>
        <v>0.0008353914463473555</v>
      </c>
      <c r="H56" s="233">
        <v>94</v>
      </c>
      <c r="I56" s="230">
        <v>130</v>
      </c>
      <c r="J56" s="229"/>
      <c r="K56" s="230"/>
      <c r="L56" s="229">
        <f t="shared" si="26"/>
        <v>224</v>
      </c>
      <c r="M56" s="234">
        <f t="shared" si="27"/>
        <v>1.7633928571428572</v>
      </c>
      <c r="N56" s="233">
        <v>1335</v>
      </c>
      <c r="O56" s="230">
        <v>1442</v>
      </c>
      <c r="P56" s="229"/>
      <c r="Q56" s="230"/>
      <c r="R56" s="229">
        <f t="shared" si="28"/>
        <v>2777</v>
      </c>
      <c r="S56" s="232">
        <f t="shared" si="29"/>
        <v>0.0007467141351345537</v>
      </c>
      <c r="T56" s="231">
        <v>394</v>
      </c>
      <c r="U56" s="230">
        <v>634</v>
      </c>
      <c r="V56" s="229"/>
      <c r="W56" s="230"/>
      <c r="X56" s="229">
        <f t="shared" si="30"/>
        <v>1028</v>
      </c>
      <c r="Y56" s="228">
        <f t="shared" si="31"/>
        <v>1.7013618677042803</v>
      </c>
    </row>
    <row r="57" spans="1:25" ht="19.5" customHeight="1">
      <c r="A57" s="235" t="s">
        <v>191</v>
      </c>
      <c r="B57" s="233">
        <v>173</v>
      </c>
      <c r="C57" s="230">
        <v>329</v>
      </c>
      <c r="D57" s="229">
        <v>0</v>
      </c>
      <c r="E57" s="230">
        <v>0</v>
      </c>
      <c r="F57" s="229">
        <f t="shared" si="24"/>
        <v>502</v>
      </c>
      <c r="G57" s="232">
        <f t="shared" si="25"/>
        <v>0.0006774903167469669</v>
      </c>
      <c r="H57" s="233">
        <v>306</v>
      </c>
      <c r="I57" s="230">
        <v>419</v>
      </c>
      <c r="J57" s="229"/>
      <c r="K57" s="230"/>
      <c r="L57" s="229">
        <f t="shared" si="26"/>
        <v>725</v>
      </c>
      <c r="M57" s="234">
        <f t="shared" si="27"/>
        <v>-0.3075862068965517</v>
      </c>
      <c r="N57" s="233">
        <v>1135</v>
      </c>
      <c r="O57" s="230">
        <v>1624</v>
      </c>
      <c r="P57" s="229"/>
      <c r="Q57" s="230"/>
      <c r="R57" s="229">
        <f t="shared" si="28"/>
        <v>2759</v>
      </c>
      <c r="S57" s="232">
        <f t="shared" si="29"/>
        <v>0.0007418740723212941</v>
      </c>
      <c r="T57" s="231">
        <v>956</v>
      </c>
      <c r="U57" s="230">
        <v>981</v>
      </c>
      <c r="V57" s="229"/>
      <c r="W57" s="230"/>
      <c r="X57" s="229">
        <f t="shared" si="30"/>
        <v>1937</v>
      </c>
      <c r="Y57" s="228">
        <f t="shared" si="31"/>
        <v>0.42436757872999475</v>
      </c>
    </row>
    <row r="58" spans="1:25" ht="19.5" customHeight="1">
      <c r="A58" s="235" t="s">
        <v>198</v>
      </c>
      <c r="B58" s="233">
        <v>207</v>
      </c>
      <c r="C58" s="230">
        <v>234</v>
      </c>
      <c r="D58" s="229">
        <v>0</v>
      </c>
      <c r="E58" s="230">
        <v>0</v>
      </c>
      <c r="F58" s="229">
        <f t="shared" si="24"/>
        <v>441</v>
      </c>
      <c r="G58" s="232">
        <f t="shared" si="25"/>
        <v>0.0005951657961860804</v>
      </c>
      <c r="H58" s="233">
        <v>149</v>
      </c>
      <c r="I58" s="230">
        <v>179</v>
      </c>
      <c r="J58" s="229"/>
      <c r="K58" s="230"/>
      <c r="L58" s="229">
        <f t="shared" si="26"/>
        <v>328</v>
      </c>
      <c r="M58" s="234">
        <f t="shared" si="27"/>
        <v>0.3445121951219512</v>
      </c>
      <c r="N58" s="233">
        <v>852</v>
      </c>
      <c r="O58" s="230">
        <v>1015</v>
      </c>
      <c r="P58" s="229">
        <v>309</v>
      </c>
      <c r="Q58" s="230">
        <v>218</v>
      </c>
      <c r="R58" s="229">
        <f t="shared" si="28"/>
        <v>2394</v>
      </c>
      <c r="S58" s="232">
        <f t="shared" si="29"/>
        <v>0.0006437283541635295</v>
      </c>
      <c r="T58" s="231">
        <v>1571</v>
      </c>
      <c r="U58" s="230">
        <v>2046</v>
      </c>
      <c r="V58" s="229">
        <v>148</v>
      </c>
      <c r="W58" s="230">
        <v>259</v>
      </c>
      <c r="X58" s="229">
        <f t="shared" si="30"/>
        <v>4024</v>
      </c>
      <c r="Y58" s="228">
        <f t="shared" si="31"/>
        <v>-0.40506958250497016</v>
      </c>
    </row>
    <row r="59" spans="1:25" ht="19.5" customHeight="1" thickBot="1">
      <c r="A59" s="235" t="s">
        <v>168</v>
      </c>
      <c r="B59" s="233">
        <v>22</v>
      </c>
      <c r="C59" s="230">
        <v>7</v>
      </c>
      <c r="D59" s="229">
        <v>0</v>
      </c>
      <c r="E59" s="230">
        <v>4</v>
      </c>
      <c r="F59" s="229">
        <f t="shared" si="24"/>
        <v>33</v>
      </c>
      <c r="G59" s="232">
        <f t="shared" si="25"/>
        <v>4.453621604113527E-05</v>
      </c>
      <c r="H59" s="233">
        <v>271</v>
      </c>
      <c r="I59" s="230">
        <v>166</v>
      </c>
      <c r="J59" s="229">
        <v>7</v>
      </c>
      <c r="K59" s="230">
        <v>7</v>
      </c>
      <c r="L59" s="229">
        <f t="shared" si="26"/>
        <v>451</v>
      </c>
      <c r="M59" s="234">
        <f t="shared" si="27"/>
        <v>-0.926829268292683</v>
      </c>
      <c r="N59" s="233">
        <v>475</v>
      </c>
      <c r="O59" s="230">
        <v>471</v>
      </c>
      <c r="P59" s="229">
        <v>16</v>
      </c>
      <c r="Q59" s="230">
        <v>19</v>
      </c>
      <c r="R59" s="229">
        <f t="shared" si="28"/>
        <v>981</v>
      </c>
      <c r="S59" s="232">
        <f t="shared" si="29"/>
        <v>0.00026378342332264936</v>
      </c>
      <c r="T59" s="231">
        <v>3532</v>
      </c>
      <c r="U59" s="230">
        <v>2751</v>
      </c>
      <c r="V59" s="229">
        <v>50</v>
      </c>
      <c r="W59" s="230">
        <v>40</v>
      </c>
      <c r="X59" s="229">
        <f t="shared" si="30"/>
        <v>6373</v>
      </c>
      <c r="Y59" s="228">
        <f t="shared" si="31"/>
        <v>-0.8460693550917935</v>
      </c>
    </row>
    <row r="60" spans="1:25" s="220" customFormat="1" ht="19.5" customHeight="1" thickBot="1">
      <c r="A60" s="279" t="s">
        <v>56</v>
      </c>
      <c r="B60" s="276">
        <v>1585</v>
      </c>
      <c r="C60" s="275">
        <v>472</v>
      </c>
      <c r="D60" s="274">
        <v>0</v>
      </c>
      <c r="E60" s="275">
        <v>8</v>
      </c>
      <c r="F60" s="274">
        <f t="shared" si="24"/>
        <v>2065</v>
      </c>
      <c r="G60" s="277">
        <f t="shared" si="25"/>
        <v>0.0027868874583316466</v>
      </c>
      <c r="H60" s="276">
        <v>1054</v>
      </c>
      <c r="I60" s="275">
        <v>262</v>
      </c>
      <c r="J60" s="274">
        <v>0</v>
      </c>
      <c r="K60" s="275">
        <v>0</v>
      </c>
      <c r="L60" s="274">
        <f t="shared" si="26"/>
        <v>1316</v>
      </c>
      <c r="M60" s="278">
        <f t="shared" si="27"/>
        <v>0.5691489361702127</v>
      </c>
      <c r="N60" s="276">
        <v>8024</v>
      </c>
      <c r="O60" s="275">
        <v>1993</v>
      </c>
      <c r="P60" s="274">
        <v>22</v>
      </c>
      <c r="Q60" s="275">
        <v>27</v>
      </c>
      <c r="R60" s="274">
        <f t="shared" si="28"/>
        <v>10066</v>
      </c>
      <c r="S60" s="277">
        <f t="shared" si="29"/>
        <v>0.002706670682126186</v>
      </c>
      <c r="T60" s="276">
        <v>6066</v>
      </c>
      <c r="U60" s="275">
        <v>1130</v>
      </c>
      <c r="V60" s="274">
        <v>6</v>
      </c>
      <c r="W60" s="275">
        <v>1</v>
      </c>
      <c r="X60" s="274">
        <f t="shared" si="30"/>
        <v>7203</v>
      </c>
      <c r="Y60" s="271">
        <f t="shared" si="31"/>
        <v>0.3974732750242955</v>
      </c>
    </row>
    <row r="61" ht="15" thickTop="1">
      <c r="A61" s="121" t="s">
        <v>144</v>
      </c>
    </row>
    <row r="62" ht="14.25">
      <c r="A62" s="121" t="s">
        <v>67</v>
      </c>
    </row>
  </sheetData>
  <sheetProtection/>
  <mergeCells count="26">
    <mergeCell ref="N7:O7"/>
    <mergeCell ref="P7:Q7"/>
    <mergeCell ref="R7:R8"/>
    <mergeCell ref="T7:U7"/>
    <mergeCell ref="V7:W7"/>
    <mergeCell ref="X7:X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</mergeCells>
  <conditionalFormatting sqref="Y61:Y65536 M61:M65536 Y3 M3">
    <cfRule type="cellIs" priority="3" dxfId="93" operator="lessThan" stopIfTrue="1">
      <formula>0</formula>
    </cfRule>
  </conditionalFormatting>
  <conditionalFormatting sqref="Y9:Y60 M9:M60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57"/>
  <sheetViews>
    <sheetView showGridLines="0" zoomScale="85" zoomScaleNormal="85" zoomScalePageLayoutView="0" workbookViewId="0" topLeftCell="A1">
      <selection activeCell="X1" sqref="X1:Y1"/>
    </sheetView>
  </sheetViews>
  <sheetFormatPr defaultColWidth="8.00390625" defaultRowHeight="15"/>
  <cols>
    <col min="1" max="1" width="18.140625" style="128" customWidth="1"/>
    <col min="2" max="2" width="8.28125" style="128" customWidth="1"/>
    <col min="3" max="3" width="9.7109375" style="128" bestFit="1" customWidth="1"/>
    <col min="4" max="4" width="8.00390625" style="128" bestFit="1" customWidth="1"/>
    <col min="5" max="5" width="9.140625" style="128" customWidth="1"/>
    <col min="6" max="6" width="8.7109375" style="128" bestFit="1" customWidth="1"/>
    <col min="7" max="7" width="9.00390625" style="128" bestFit="1" customWidth="1"/>
    <col min="8" max="8" width="8.28125" style="128" customWidth="1"/>
    <col min="9" max="9" width="9.7109375" style="128" bestFit="1" customWidth="1"/>
    <col min="10" max="10" width="7.8515625" style="128" customWidth="1"/>
    <col min="11" max="11" width="9.00390625" style="128" customWidth="1"/>
    <col min="12" max="12" width="8.28125" style="128" customWidth="1"/>
    <col min="13" max="13" width="8.8515625" style="128" bestFit="1" customWidth="1"/>
    <col min="14" max="14" width="9.28125" style="128" bestFit="1" customWidth="1"/>
    <col min="15" max="15" width="9.28125" style="128" customWidth="1"/>
    <col min="16" max="16" width="8.00390625" style="128" customWidth="1"/>
    <col min="17" max="17" width="9.28125" style="128" customWidth="1"/>
    <col min="18" max="18" width="9.8515625" style="128" bestFit="1" customWidth="1"/>
    <col min="19" max="19" width="9.7109375" style="128" customWidth="1"/>
    <col min="20" max="20" width="10.140625" style="128" customWidth="1"/>
    <col min="21" max="21" width="9.28125" style="128" customWidth="1"/>
    <col min="22" max="22" width="8.7109375" style="128" bestFit="1" customWidth="1"/>
    <col min="23" max="23" width="9.00390625" style="128" customWidth="1"/>
    <col min="24" max="24" width="9.8515625" style="128" bestFit="1" customWidth="1"/>
    <col min="25" max="25" width="8.7109375" style="128" customWidth="1"/>
    <col min="26" max="16384" width="8.00390625" style="128" customWidth="1"/>
  </cols>
  <sheetData>
    <row r="1" spans="24:25" ht="18.75" thickBot="1">
      <c r="X1" s="574" t="s">
        <v>28</v>
      </c>
      <c r="Y1" s="575"/>
    </row>
    <row r="2" ht="5.25" customHeight="1" thickBot="1"/>
    <row r="3" spans="1:25" ht="24" customHeight="1" thickTop="1">
      <c r="A3" s="635" t="s">
        <v>70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7"/>
    </row>
    <row r="4" spans="1:25" ht="21" customHeight="1" thickBot="1">
      <c r="A4" s="650" t="s">
        <v>45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2"/>
    </row>
    <row r="5" spans="1:25" s="270" customFormat="1" ht="15.75" customHeight="1" thickBot="1" thickTop="1">
      <c r="A5" s="579" t="s">
        <v>62</v>
      </c>
      <c r="B5" s="656" t="s">
        <v>36</v>
      </c>
      <c r="C5" s="657"/>
      <c r="D5" s="657"/>
      <c r="E5" s="657"/>
      <c r="F5" s="657"/>
      <c r="G5" s="657"/>
      <c r="H5" s="657"/>
      <c r="I5" s="657"/>
      <c r="J5" s="658"/>
      <c r="K5" s="658"/>
      <c r="L5" s="658"/>
      <c r="M5" s="659"/>
      <c r="N5" s="656" t="s">
        <v>35</v>
      </c>
      <c r="O5" s="657"/>
      <c r="P5" s="657"/>
      <c r="Q5" s="657"/>
      <c r="R5" s="657"/>
      <c r="S5" s="657"/>
      <c r="T5" s="657"/>
      <c r="U5" s="657"/>
      <c r="V5" s="657"/>
      <c r="W5" s="657"/>
      <c r="X5" s="657"/>
      <c r="Y5" s="660"/>
    </row>
    <row r="6" spans="1:25" s="168" customFormat="1" ht="26.25" customHeight="1" thickBot="1">
      <c r="A6" s="580"/>
      <c r="B6" s="645" t="s">
        <v>153</v>
      </c>
      <c r="C6" s="646"/>
      <c r="D6" s="646"/>
      <c r="E6" s="646"/>
      <c r="F6" s="646"/>
      <c r="G6" s="642" t="s">
        <v>34</v>
      </c>
      <c r="H6" s="645" t="s">
        <v>154</v>
      </c>
      <c r="I6" s="646"/>
      <c r="J6" s="646"/>
      <c r="K6" s="646"/>
      <c r="L6" s="646"/>
      <c r="M6" s="653" t="s">
        <v>33</v>
      </c>
      <c r="N6" s="645" t="s">
        <v>155</v>
      </c>
      <c r="O6" s="646"/>
      <c r="P6" s="646"/>
      <c r="Q6" s="646"/>
      <c r="R6" s="646"/>
      <c r="S6" s="642" t="s">
        <v>34</v>
      </c>
      <c r="T6" s="645" t="s">
        <v>156</v>
      </c>
      <c r="U6" s="646"/>
      <c r="V6" s="646"/>
      <c r="W6" s="646"/>
      <c r="X6" s="646"/>
      <c r="Y6" s="647" t="s">
        <v>33</v>
      </c>
    </row>
    <row r="7" spans="1:25" s="168" customFormat="1" ht="26.25" customHeight="1">
      <c r="A7" s="581"/>
      <c r="B7" s="573" t="s">
        <v>22</v>
      </c>
      <c r="C7" s="569"/>
      <c r="D7" s="568" t="s">
        <v>21</v>
      </c>
      <c r="E7" s="569"/>
      <c r="F7" s="665" t="s">
        <v>17</v>
      </c>
      <c r="G7" s="643"/>
      <c r="H7" s="573" t="s">
        <v>22</v>
      </c>
      <c r="I7" s="569"/>
      <c r="J7" s="568" t="s">
        <v>21</v>
      </c>
      <c r="K7" s="569"/>
      <c r="L7" s="665" t="s">
        <v>17</v>
      </c>
      <c r="M7" s="654"/>
      <c r="N7" s="573" t="s">
        <v>22</v>
      </c>
      <c r="O7" s="569"/>
      <c r="P7" s="568" t="s">
        <v>21</v>
      </c>
      <c r="Q7" s="569"/>
      <c r="R7" s="665" t="s">
        <v>17</v>
      </c>
      <c r="S7" s="643"/>
      <c r="T7" s="573" t="s">
        <v>22</v>
      </c>
      <c r="U7" s="569"/>
      <c r="V7" s="568" t="s">
        <v>21</v>
      </c>
      <c r="W7" s="569"/>
      <c r="X7" s="665" t="s">
        <v>17</v>
      </c>
      <c r="Y7" s="648"/>
    </row>
    <row r="8" spans="1:25" s="266" customFormat="1" ht="15" thickBot="1">
      <c r="A8" s="582"/>
      <c r="B8" s="269" t="s">
        <v>31</v>
      </c>
      <c r="C8" s="267" t="s">
        <v>30</v>
      </c>
      <c r="D8" s="268" t="s">
        <v>31</v>
      </c>
      <c r="E8" s="267" t="s">
        <v>30</v>
      </c>
      <c r="F8" s="634"/>
      <c r="G8" s="644"/>
      <c r="H8" s="269" t="s">
        <v>31</v>
      </c>
      <c r="I8" s="267" t="s">
        <v>30</v>
      </c>
      <c r="J8" s="268" t="s">
        <v>31</v>
      </c>
      <c r="K8" s="267" t="s">
        <v>30</v>
      </c>
      <c r="L8" s="634"/>
      <c r="M8" s="655"/>
      <c r="N8" s="269" t="s">
        <v>31</v>
      </c>
      <c r="O8" s="267" t="s">
        <v>30</v>
      </c>
      <c r="P8" s="268" t="s">
        <v>31</v>
      </c>
      <c r="Q8" s="267" t="s">
        <v>30</v>
      </c>
      <c r="R8" s="634"/>
      <c r="S8" s="644"/>
      <c r="T8" s="269" t="s">
        <v>31</v>
      </c>
      <c r="U8" s="267" t="s">
        <v>30</v>
      </c>
      <c r="V8" s="268" t="s">
        <v>31</v>
      </c>
      <c r="W8" s="267" t="s">
        <v>30</v>
      </c>
      <c r="X8" s="634"/>
      <c r="Y8" s="649"/>
    </row>
    <row r="9" spans="1:25" s="259" customFormat="1" ht="18" customHeight="1" thickBot="1" thickTop="1">
      <c r="A9" s="323" t="s">
        <v>24</v>
      </c>
      <c r="B9" s="321">
        <f>B10+B19+B32+B39+B49+B54</f>
        <v>29412.063000000006</v>
      </c>
      <c r="C9" s="320">
        <f>C10+C19+C32+C39+C49+C54</f>
        <v>15499.042000000001</v>
      </c>
      <c r="D9" s="319">
        <f>D10+D19+D32+D39+D49+D54</f>
        <v>3798.7889999999998</v>
      </c>
      <c r="E9" s="320">
        <f>E10+E19+E32+E39+E49+E54</f>
        <v>1374.6180000000004</v>
      </c>
      <c r="F9" s="319">
        <f aca="true" t="shared" si="0" ref="F9:F18">SUM(B9:E9)</f>
        <v>50084.51200000001</v>
      </c>
      <c r="G9" s="322">
        <f aca="true" t="shared" si="1" ref="G9:G18">F9/$F$9</f>
        <v>1</v>
      </c>
      <c r="H9" s="321">
        <f>H10+H19+H32+H39+H49+H54</f>
        <v>28070.917999999998</v>
      </c>
      <c r="I9" s="320">
        <f>I10+I19+I32+I39+I49+I54</f>
        <v>15180.268000000002</v>
      </c>
      <c r="J9" s="319">
        <f>J10+J19+J32+J39+J49+J54</f>
        <v>2740.197</v>
      </c>
      <c r="K9" s="320">
        <f>K10+K19+K32+K39+K49+K54</f>
        <v>1668.862</v>
      </c>
      <c r="L9" s="319">
        <f aca="true" t="shared" si="2" ref="L9:L18">SUM(H9:K9)</f>
        <v>47660.245</v>
      </c>
      <c r="M9" s="446">
        <f aca="true" t="shared" si="3" ref="M9:M21">IF(ISERROR(F9/L9-1),"         /0",(F9/L9-1))</f>
        <v>0.050865600879727024</v>
      </c>
      <c r="N9" s="321">
        <f>N10+N19+N32+N39+N49+N54</f>
        <v>138157.08400000003</v>
      </c>
      <c r="O9" s="320">
        <f>O10+O19+O32+O39+O49+O54</f>
        <v>71274.954</v>
      </c>
      <c r="P9" s="319">
        <f>P10+P19+P32+P39+P49+P54</f>
        <v>20304.602</v>
      </c>
      <c r="Q9" s="320">
        <f>Q10+Q19+Q32+Q39+Q49+Q54</f>
        <v>10099.317999999997</v>
      </c>
      <c r="R9" s="319">
        <f aca="true" t="shared" si="4" ref="R9:R18">SUM(N9:Q9)</f>
        <v>239835.958</v>
      </c>
      <c r="S9" s="322">
        <f aca="true" t="shared" si="5" ref="S9:S18">R9/$R$9</f>
        <v>1</v>
      </c>
      <c r="T9" s="321">
        <f>T10+T19+T32+T39+T49+T54</f>
        <v>138439.35300000003</v>
      </c>
      <c r="U9" s="320">
        <f>U10+U19+U32+U39+U49+U54</f>
        <v>77247.153</v>
      </c>
      <c r="V9" s="319">
        <f>V10+V19+V32+V39+V49+V54</f>
        <v>14727.246000000001</v>
      </c>
      <c r="W9" s="320">
        <f>W10+W19+W32+W39+W49+W54</f>
        <v>8902.654000000002</v>
      </c>
      <c r="X9" s="319">
        <f aca="true" t="shared" si="6" ref="X9:X18">SUM(T9:W9)</f>
        <v>239316.40600000008</v>
      </c>
      <c r="Y9" s="318">
        <f>IF(ISERROR(R9/X9-1),"         /0",(R9/X9-1))</f>
        <v>0.002170983630766843</v>
      </c>
    </row>
    <row r="10" spans="1:25" s="236" customFormat="1" ht="19.5" customHeight="1" thickTop="1">
      <c r="A10" s="317" t="s">
        <v>61</v>
      </c>
      <c r="B10" s="314">
        <f>SUM(B11:B18)</f>
        <v>20347.345000000005</v>
      </c>
      <c r="C10" s="313">
        <f>SUM(C11:C18)</f>
        <v>8058.09</v>
      </c>
      <c r="D10" s="312">
        <f>SUM(D11:D18)</f>
        <v>3690.25</v>
      </c>
      <c r="E10" s="313">
        <f>SUM(E11:E18)</f>
        <v>975.9170000000001</v>
      </c>
      <c r="F10" s="312">
        <f t="shared" si="0"/>
        <v>33071.602000000006</v>
      </c>
      <c r="G10" s="315">
        <f t="shared" si="1"/>
        <v>0.6603159475727746</v>
      </c>
      <c r="H10" s="314">
        <f>SUM(H11:H18)</f>
        <v>18640.826</v>
      </c>
      <c r="I10" s="313">
        <f>SUM(I11:I18)</f>
        <v>7274.801</v>
      </c>
      <c r="J10" s="312">
        <f>SUM(J11:J18)</f>
        <v>2526.753</v>
      </c>
      <c r="K10" s="313">
        <f>SUM(K11:K18)</f>
        <v>1183.017</v>
      </c>
      <c r="L10" s="312">
        <f t="shared" si="2"/>
        <v>29625.397</v>
      </c>
      <c r="M10" s="316">
        <f t="shared" si="3"/>
        <v>0.1163260360696603</v>
      </c>
      <c r="N10" s="314">
        <f>SUM(N11:N18)</f>
        <v>95948.941</v>
      </c>
      <c r="O10" s="313">
        <f>SUM(O11:O18)</f>
        <v>37800.59</v>
      </c>
      <c r="P10" s="312">
        <f>SUM(P11:P18)</f>
        <v>19581.142</v>
      </c>
      <c r="Q10" s="313">
        <f>SUM(Q11:Q18)</f>
        <v>6620.1539999999995</v>
      </c>
      <c r="R10" s="312">
        <f t="shared" si="4"/>
        <v>159950.82700000002</v>
      </c>
      <c r="S10" s="315">
        <f t="shared" si="5"/>
        <v>0.6669176229195791</v>
      </c>
      <c r="T10" s="314">
        <f>SUM(T11:T18)</f>
        <v>96321.16300000002</v>
      </c>
      <c r="U10" s="313">
        <f>SUM(U11:U18)</f>
        <v>37642.34600000001</v>
      </c>
      <c r="V10" s="312">
        <f>SUM(V11:V18)</f>
        <v>12697.865</v>
      </c>
      <c r="W10" s="313">
        <f>SUM(W11:W18)</f>
        <v>6207.3240000000005</v>
      </c>
      <c r="X10" s="312">
        <f t="shared" si="6"/>
        <v>152868.698</v>
      </c>
      <c r="Y10" s="311">
        <f aca="true" t="shared" si="7" ref="Y10:Y18">IF(ISERROR(R10/X10-1),"         /0",IF(R10/X10&gt;5,"  *  ",(R10/X10-1)))</f>
        <v>0.04632818289588636</v>
      </c>
    </row>
    <row r="11" spans="1:25" ht="19.5" customHeight="1">
      <c r="A11" s="235" t="s">
        <v>263</v>
      </c>
      <c r="B11" s="233">
        <v>13868.991</v>
      </c>
      <c r="C11" s="230">
        <v>5855.743</v>
      </c>
      <c r="D11" s="229">
        <v>2633.901</v>
      </c>
      <c r="E11" s="230">
        <v>934.4380000000001</v>
      </c>
      <c r="F11" s="229">
        <f t="shared" si="0"/>
        <v>23293.073000000004</v>
      </c>
      <c r="G11" s="232">
        <f t="shared" si="1"/>
        <v>0.46507537100491264</v>
      </c>
      <c r="H11" s="233">
        <v>12785.446000000002</v>
      </c>
      <c r="I11" s="230">
        <v>5135.186</v>
      </c>
      <c r="J11" s="229">
        <v>1863.721</v>
      </c>
      <c r="K11" s="230">
        <v>1160.1570000000002</v>
      </c>
      <c r="L11" s="229">
        <f t="shared" si="2"/>
        <v>20944.510000000002</v>
      </c>
      <c r="M11" s="234">
        <f t="shared" si="3"/>
        <v>0.11213263046020172</v>
      </c>
      <c r="N11" s="233">
        <v>66395.05500000001</v>
      </c>
      <c r="O11" s="230">
        <v>27416.229</v>
      </c>
      <c r="P11" s="229">
        <v>14877.779</v>
      </c>
      <c r="Q11" s="230">
        <v>6458.326999999999</v>
      </c>
      <c r="R11" s="229">
        <f t="shared" si="4"/>
        <v>115147.39000000001</v>
      </c>
      <c r="S11" s="232">
        <f t="shared" si="5"/>
        <v>0.4801089501349919</v>
      </c>
      <c r="T11" s="233">
        <v>67853.87600000002</v>
      </c>
      <c r="U11" s="230">
        <v>26648.619000000006</v>
      </c>
      <c r="V11" s="229">
        <v>9350.981</v>
      </c>
      <c r="W11" s="230">
        <v>6106.578</v>
      </c>
      <c r="X11" s="229">
        <f t="shared" si="6"/>
        <v>109960.05400000002</v>
      </c>
      <c r="Y11" s="228">
        <f t="shared" si="7"/>
        <v>0.04717473128923699</v>
      </c>
    </row>
    <row r="12" spans="1:25" ht="19.5" customHeight="1">
      <c r="A12" s="235" t="s">
        <v>266</v>
      </c>
      <c r="B12" s="233">
        <v>5242.044</v>
      </c>
      <c r="C12" s="230">
        <v>413.455</v>
      </c>
      <c r="D12" s="229">
        <v>1056.239</v>
      </c>
      <c r="E12" s="230">
        <v>41.479</v>
      </c>
      <c r="F12" s="229">
        <f t="shared" si="0"/>
        <v>6753.217</v>
      </c>
      <c r="G12" s="232">
        <f t="shared" si="1"/>
        <v>0.1348364340656848</v>
      </c>
      <c r="H12" s="233">
        <v>4520.179</v>
      </c>
      <c r="I12" s="230">
        <v>401.944</v>
      </c>
      <c r="J12" s="229">
        <v>498.115</v>
      </c>
      <c r="K12" s="230">
        <v>22.86</v>
      </c>
      <c r="L12" s="229">
        <f t="shared" si="2"/>
        <v>5443.098</v>
      </c>
      <c r="M12" s="234">
        <f t="shared" si="3"/>
        <v>0.2406936270484199</v>
      </c>
      <c r="N12" s="233">
        <v>23888.985999999997</v>
      </c>
      <c r="O12" s="230">
        <v>1758.8830000000005</v>
      </c>
      <c r="P12" s="229">
        <v>4702.313</v>
      </c>
      <c r="Q12" s="230">
        <v>161.667</v>
      </c>
      <c r="R12" s="229">
        <f t="shared" si="4"/>
        <v>30511.849000000002</v>
      </c>
      <c r="S12" s="232">
        <f t="shared" si="5"/>
        <v>0.12721965986434777</v>
      </c>
      <c r="T12" s="233">
        <v>22658.984</v>
      </c>
      <c r="U12" s="230">
        <v>2456.7580000000003</v>
      </c>
      <c r="V12" s="229">
        <v>2579.2389999999996</v>
      </c>
      <c r="W12" s="230">
        <v>100.464</v>
      </c>
      <c r="X12" s="229">
        <f t="shared" si="6"/>
        <v>27795.445</v>
      </c>
      <c r="Y12" s="228">
        <f t="shared" si="7"/>
        <v>0.09772838679143292</v>
      </c>
    </row>
    <row r="13" spans="1:25" ht="19.5" customHeight="1">
      <c r="A13" s="235" t="s">
        <v>267</v>
      </c>
      <c r="B13" s="233">
        <v>69.526</v>
      </c>
      <c r="C13" s="230">
        <v>662.5949999999999</v>
      </c>
      <c r="D13" s="229">
        <v>0</v>
      </c>
      <c r="E13" s="230">
        <v>0</v>
      </c>
      <c r="F13" s="229">
        <f t="shared" si="0"/>
        <v>732.1209999999999</v>
      </c>
      <c r="G13" s="232">
        <f t="shared" si="1"/>
        <v>0.01461771255752676</v>
      </c>
      <c r="H13" s="233">
        <v>68.771</v>
      </c>
      <c r="I13" s="230">
        <v>443.509</v>
      </c>
      <c r="J13" s="229"/>
      <c r="K13" s="230"/>
      <c r="L13" s="229">
        <f t="shared" si="2"/>
        <v>512.28</v>
      </c>
      <c r="M13" s="234">
        <f>IF(ISERROR(F13/L13-1),"         /0",(F13/L13-1))</f>
        <v>0.4291422659483093</v>
      </c>
      <c r="N13" s="233">
        <v>251.03099999999998</v>
      </c>
      <c r="O13" s="230">
        <v>3244.7009999999996</v>
      </c>
      <c r="P13" s="229">
        <v>0</v>
      </c>
      <c r="Q13" s="230">
        <v>0</v>
      </c>
      <c r="R13" s="229">
        <f t="shared" si="4"/>
        <v>3495.7319999999995</v>
      </c>
      <c r="S13" s="232">
        <f t="shared" si="5"/>
        <v>0.014575512484245583</v>
      </c>
      <c r="T13" s="233">
        <v>217.441</v>
      </c>
      <c r="U13" s="230">
        <v>2311.2899999999995</v>
      </c>
      <c r="V13" s="229">
        <v>0</v>
      </c>
      <c r="W13" s="230">
        <v>0</v>
      </c>
      <c r="X13" s="229">
        <f t="shared" si="6"/>
        <v>2528.7309999999993</v>
      </c>
      <c r="Y13" s="228">
        <f t="shared" si="7"/>
        <v>0.38240564140669786</v>
      </c>
    </row>
    <row r="14" spans="1:25" ht="19.5" customHeight="1">
      <c r="A14" s="235" t="s">
        <v>271</v>
      </c>
      <c r="B14" s="233">
        <v>24.56</v>
      </c>
      <c r="C14" s="230">
        <v>636.699</v>
      </c>
      <c r="D14" s="229">
        <v>0</v>
      </c>
      <c r="E14" s="230">
        <v>0</v>
      </c>
      <c r="F14" s="229">
        <f t="shared" si="0"/>
        <v>661.2589999999999</v>
      </c>
      <c r="G14" s="232">
        <f t="shared" si="1"/>
        <v>0.013202863991167565</v>
      </c>
      <c r="H14" s="233">
        <v>19.143</v>
      </c>
      <c r="I14" s="230">
        <v>451.60699999999997</v>
      </c>
      <c r="J14" s="229"/>
      <c r="K14" s="230"/>
      <c r="L14" s="229">
        <f t="shared" si="2"/>
        <v>470.75</v>
      </c>
      <c r="M14" s="234">
        <f t="shared" si="3"/>
        <v>0.40469251194901723</v>
      </c>
      <c r="N14" s="233">
        <v>100.739</v>
      </c>
      <c r="O14" s="230">
        <v>2967.361</v>
      </c>
      <c r="P14" s="229">
        <v>0</v>
      </c>
      <c r="Q14" s="230">
        <v>0</v>
      </c>
      <c r="R14" s="229">
        <f t="shared" si="4"/>
        <v>3068.1</v>
      </c>
      <c r="S14" s="232">
        <f t="shared" si="5"/>
        <v>0.012792493776100079</v>
      </c>
      <c r="T14" s="233">
        <v>115.49400000000001</v>
      </c>
      <c r="U14" s="230">
        <v>2142.696</v>
      </c>
      <c r="V14" s="229">
        <v>0</v>
      </c>
      <c r="W14" s="230">
        <v>0</v>
      </c>
      <c r="X14" s="229">
        <f t="shared" si="6"/>
        <v>2258.19</v>
      </c>
      <c r="Y14" s="228">
        <f t="shared" si="7"/>
        <v>0.35865449762863166</v>
      </c>
    </row>
    <row r="15" spans="1:25" ht="19.5" customHeight="1">
      <c r="A15" s="235" t="s">
        <v>265</v>
      </c>
      <c r="B15" s="233">
        <v>225.984</v>
      </c>
      <c r="C15" s="230">
        <v>202.238</v>
      </c>
      <c r="D15" s="229">
        <v>0.11</v>
      </c>
      <c r="E15" s="230">
        <v>0</v>
      </c>
      <c r="F15" s="229">
        <f t="shared" si="0"/>
        <v>428.332</v>
      </c>
      <c r="G15" s="232">
        <f t="shared" si="1"/>
        <v>0.008552184755239303</v>
      </c>
      <c r="H15" s="233">
        <v>286.359</v>
      </c>
      <c r="I15" s="230">
        <v>113.621</v>
      </c>
      <c r="J15" s="229"/>
      <c r="K15" s="230"/>
      <c r="L15" s="229">
        <f t="shared" si="2"/>
        <v>399.97999999999996</v>
      </c>
      <c r="M15" s="234">
        <f t="shared" si="3"/>
        <v>0.07088354417720888</v>
      </c>
      <c r="N15" s="233">
        <v>1125.84</v>
      </c>
      <c r="O15" s="230">
        <v>849.124</v>
      </c>
      <c r="P15" s="229">
        <v>0.11</v>
      </c>
      <c r="Q15" s="230">
        <v>0</v>
      </c>
      <c r="R15" s="229">
        <f t="shared" si="4"/>
        <v>1975.0739999999998</v>
      </c>
      <c r="S15" s="232">
        <f t="shared" si="5"/>
        <v>0.008235103762047223</v>
      </c>
      <c r="T15" s="233">
        <v>1105.6919999999998</v>
      </c>
      <c r="U15" s="230">
        <v>621.6840000000001</v>
      </c>
      <c r="V15" s="229"/>
      <c r="W15" s="230">
        <v>0</v>
      </c>
      <c r="X15" s="229">
        <f t="shared" si="6"/>
        <v>1727.3759999999997</v>
      </c>
      <c r="Y15" s="228">
        <f t="shared" si="7"/>
        <v>0.1433955317197877</v>
      </c>
    </row>
    <row r="16" spans="1:25" ht="19.5" customHeight="1">
      <c r="A16" s="235" t="s">
        <v>273</v>
      </c>
      <c r="B16" s="233">
        <v>142.021</v>
      </c>
      <c r="C16" s="230">
        <v>84.786</v>
      </c>
      <c r="D16" s="229">
        <v>0</v>
      </c>
      <c r="E16" s="230">
        <v>0</v>
      </c>
      <c r="F16" s="229">
        <f t="shared" si="0"/>
        <v>226.807</v>
      </c>
      <c r="G16" s="232">
        <f t="shared" si="1"/>
        <v>0.004528485772208381</v>
      </c>
      <c r="H16" s="233">
        <v>146.89</v>
      </c>
      <c r="I16" s="230">
        <v>105.676</v>
      </c>
      <c r="J16" s="229"/>
      <c r="K16" s="230"/>
      <c r="L16" s="229">
        <f t="shared" si="2"/>
        <v>252.56599999999997</v>
      </c>
      <c r="M16" s="234">
        <f t="shared" si="3"/>
        <v>-0.10198918302542692</v>
      </c>
      <c r="N16" s="233">
        <v>845.9749999999999</v>
      </c>
      <c r="O16" s="230">
        <v>642.807</v>
      </c>
      <c r="P16" s="229"/>
      <c r="Q16" s="230"/>
      <c r="R16" s="229">
        <f t="shared" si="4"/>
        <v>1488.782</v>
      </c>
      <c r="S16" s="232">
        <f t="shared" si="5"/>
        <v>0.006207501212141008</v>
      </c>
      <c r="T16" s="233">
        <v>662.2239999999999</v>
      </c>
      <c r="U16" s="230">
        <v>582.0120000000001</v>
      </c>
      <c r="V16" s="229"/>
      <c r="W16" s="230"/>
      <c r="X16" s="229">
        <f t="shared" si="6"/>
        <v>1244.2359999999999</v>
      </c>
      <c r="Y16" s="228">
        <f t="shared" si="7"/>
        <v>0.19654309954060167</v>
      </c>
    </row>
    <row r="17" spans="1:25" ht="19.5" customHeight="1">
      <c r="A17" s="235" t="s">
        <v>281</v>
      </c>
      <c r="B17" s="233">
        <v>74.272</v>
      </c>
      <c r="C17" s="230">
        <v>27.61</v>
      </c>
      <c r="D17" s="229">
        <v>0</v>
      </c>
      <c r="E17" s="230">
        <v>0</v>
      </c>
      <c r="F17" s="229">
        <f t="shared" si="0"/>
        <v>101.882</v>
      </c>
      <c r="G17" s="232">
        <f t="shared" si="1"/>
        <v>0.002034201710900168</v>
      </c>
      <c r="H17" s="233">
        <v>121.899</v>
      </c>
      <c r="I17" s="230">
        <v>24.937</v>
      </c>
      <c r="J17" s="229"/>
      <c r="K17" s="230"/>
      <c r="L17" s="229">
        <f t="shared" si="2"/>
        <v>146.836</v>
      </c>
      <c r="M17" s="234">
        <f t="shared" si="3"/>
        <v>-0.30615108011659264</v>
      </c>
      <c r="N17" s="233">
        <v>154.269</v>
      </c>
      <c r="O17" s="230">
        <v>66.054</v>
      </c>
      <c r="P17" s="229"/>
      <c r="Q17" s="230"/>
      <c r="R17" s="229">
        <f t="shared" si="4"/>
        <v>220.323</v>
      </c>
      <c r="S17" s="232">
        <f t="shared" si="5"/>
        <v>0.0009186403983676209</v>
      </c>
      <c r="T17" s="233">
        <v>391.9</v>
      </c>
      <c r="U17" s="230">
        <v>81.282</v>
      </c>
      <c r="V17" s="229"/>
      <c r="W17" s="230"/>
      <c r="X17" s="229">
        <f t="shared" si="6"/>
        <v>473.18199999999996</v>
      </c>
      <c r="Y17" s="228">
        <f t="shared" si="7"/>
        <v>-0.5343800060019188</v>
      </c>
    </row>
    <row r="18" spans="1:25" ht="19.5" customHeight="1" thickBot="1">
      <c r="A18" s="235" t="s">
        <v>262</v>
      </c>
      <c r="B18" s="233">
        <v>699.947</v>
      </c>
      <c r="C18" s="230">
        <v>174.964</v>
      </c>
      <c r="D18" s="229">
        <v>0</v>
      </c>
      <c r="E18" s="230">
        <v>0</v>
      </c>
      <c r="F18" s="229">
        <f t="shared" si="0"/>
        <v>874.9110000000001</v>
      </c>
      <c r="G18" s="232">
        <f t="shared" si="1"/>
        <v>0.017468693715134927</v>
      </c>
      <c r="H18" s="233">
        <v>692.139</v>
      </c>
      <c r="I18" s="230">
        <v>598.321</v>
      </c>
      <c r="J18" s="229">
        <v>164.917</v>
      </c>
      <c r="K18" s="230">
        <v>0</v>
      </c>
      <c r="L18" s="229">
        <f t="shared" si="2"/>
        <v>1455.377</v>
      </c>
      <c r="M18" s="234">
        <f t="shared" si="3"/>
        <v>-0.3988423618072843</v>
      </c>
      <c r="N18" s="233">
        <v>3187.0460000000003</v>
      </c>
      <c r="O18" s="230">
        <v>855.4309999999998</v>
      </c>
      <c r="P18" s="229">
        <v>0.94</v>
      </c>
      <c r="Q18" s="230">
        <v>0.16</v>
      </c>
      <c r="R18" s="229">
        <f t="shared" si="4"/>
        <v>4043.5769999999998</v>
      </c>
      <c r="S18" s="232">
        <f t="shared" si="5"/>
        <v>0.016859761287337904</v>
      </c>
      <c r="T18" s="233">
        <v>3315.5520000000006</v>
      </c>
      <c r="U18" s="230">
        <v>2798.004999999999</v>
      </c>
      <c r="V18" s="229">
        <v>767.6449999999999</v>
      </c>
      <c r="W18" s="230">
        <v>0.28200000000000003</v>
      </c>
      <c r="X18" s="229">
        <f t="shared" si="6"/>
        <v>6881.4839999999995</v>
      </c>
      <c r="Y18" s="228">
        <f t="shared" si="7"/>
        <v>-0.4123975293701184</v>
      </c>
    </row>
    <row r="19" spans="1:25" s="236" customFormat="1" ht="19.5" customHeight="1">
      <c r="A19" s="243" t="s">
        <v>60</v>
      </c>
      <c r="B19" s="240">
        <f>SUM(B20:B31)</f>
        <v>3770.9979999999996</v>
      </c>
      <c r="C19" s="239">
        <f>SUM(C20:C31)</f>
        <v>4183.7390000000005</v>
      </c>
      <c r="D19" s="238">
        <f>SUM(D20:D31)</f>
        <v>33.483000000000004</v>
      </c>
      <c r="E19" s="239">
        <f>SUM(E20:E31)</f>
        <v>296.074</v>
      </c>
      <c r="F19" s="238">
        <f aca="true" t="shared" si="8" ref="F19:F54">SUM(B19:E19)</f>
        <v>8284.294</v>
      </c>
      <c r="G19" s="241">
        <f aca="true" t="shared" si="9" ref="G19:G54">F19/$F$9</f>
        <v>0.16540630364931974</v>
      </c>
      <c r="H19" s="240">
        <f>SUM(H20:H31)</f>
        <v>4135.170999999999</v>
      </c>
      <c r="I19" s="239">
        <f>SUM(I20:I31)</f>
        <v>4272.204</v>
      </c>
      <c r="J19" s="238">
        <f>SUM(J20:J31)</f>
        <v>138.215</v>
      </c>
      <c r="K19" s="239">
        <f>SUM(K20:K31)</f>
        <v>411.926</v>
      </c>
      <c r="L19" s="238">
        <f aca="true" t="shared" si="10" ref="L19:L54">SUM(H19:K19)</f>
        <v>8957.516</v>
      </c>
      <c r="M19" s="242">
        <f t="shared" si="3"/>
        <v>-0.07515721992570257</v>
      </c>
      <c r="N19" s="240">
        <f>SUM(N20:N31)</f>
        <v>17329.508</v>
      </c>
      <c r="O19" s="239">
        <f>SUM(O20:O31)</f>
        <v>18399.761999999995</v>
      </c>
      <c r="P19" s="238">
        <f>SUM(P20:P31)</f>
        <v>413.466</v>
      </c>
      <c r="Q19" s="239">
        <f>SUM(Q20:Q31)</f>
        <v>1920.3419999999999</v>
      </c>
      <c r="R19" s="238">
        <f aca="true" t="shared" si="11" ref="R19:R54">SUM(N19:Q19)</f>
        <v>38063.077999999994</v>
      </c>
      <c r="S19" s="241">
        <f aca="true" t="shared" si="12" ref="S19:S54">R19/$R$9</f>
        <v>0.1587046342733978</v>
      </c>
      <c r="T19" s="240">
        <f>SUM(T20:T31)</f>
        <v>17507.052000000003</v>
      </c>
      <c r="U19" s="239">
        <f>SUM(U20:U31)</f>
        <v>21969.725000000002</v>
      </c>
      <c r="V19" s="238">
        <f>SUM(V20:V31)</f>
        <v>450.3260000000001</v>
      </c>
      <c r="W19" s="239">
        <f>SUM(W20:W31)</f>
        <v>2091.309</v>
      </c>
      <c r="X19" s="238">
        <f aca="true" t="shared" si="13" ref="X19:X54">SUM(T19:W19)</f>
        <v>42018.412000000004</v>
      </c>
      <c r="Y19" s="237">
        <f aca="true" t="shared" si="14" ref="Y19:Y54">IF(ISERROR(R19/X19-1),"         /0",IF(R19/X19&gt;5,"  *  ",(R19/X19-1)))</f>
        <v>-0.09413335277877732</v>
      </c>
    </row>
    <row r="20" spans="1:25" ht="19.5" customHeight="1">
      <c r="A20" s="250" t="s">
        <v>284</v>
      </c>
      <c r="B20" s="247">
        <v>866.5260000000001</v>
      </c>
      <c r="C20" s="245">
        <v>1033.3670000000002</v>
      </c>
      <c r="D20" s="246">
        <v>0</v>
      </c>
      <c r="E20" s="245">
        <v>0</v>
      </c>
      <c r="F20" s="246">
        <f t="shared" si="8"/>
        <v>1899.8930000000003</v>
      </c>
      <c r="G20" s="248">
        <f t="shared" si="9"/>
        <v>0.03793374287045065</v>
      </c>
      <c r="H20" s="247">
        <v>638.694</v>
      </c>
      <c r="I20" s="245">
        <v>772.7750000000001</v>
      </c>
      <c r="J20" s="246">
        <v>45.357</v>
      </c>
      <c r="K20" s="245"/>
      <c r="L20" s="229">
        <f t="shared" si="10"/>
        <v>1456.826</v>
      </c>
      <c r="M20" s="249">
        <f t="shared" si="3"/>
        <v>0.30413172197640637</v>
      </c>
      <c r="N20" s="247">
        <v>3653.7599999999993</v>
      </c>
      <c r="O20" s="245">
        <v>3875.245999999999</v>
      </c>
      <c r="P20" s="246"/>
      <c r="Q20" s="245">
        <v>23.602</v>
      </c>
      <c r="R20" s="246">
        <f t="shared" si="11"/>
        <v>7552.607999999998</v>
      </c>
      <c r="S20" s="248">
        <f t="shared" si="12"/>
        <v>0.03149072417239453</v>
      </c>
      <c r="T20" s="251">
        <v>2709.9469999999997</v>
      </c>
      <c r="U20" s="245">
        <v>5016.5560000000005</v>
      </c>
      <c r="V20" s="246">
        <v>45.357</v>
      </c>
      <c r="W20" s="245">
        <v>245.108</v>
      </c>
      <c r="X20" s="246">
        <f t="shared" si="13"/>
        <v>8016.968000000001</v>
      </c>
      <c r="Y20" s="244">
        <f t="shared" si="14"/>
        <v>-0.05792214712594612</v>
      </c>
    </row>
    <row r="21" spans="1:25" ht="19.5" customHeight="1">
      <c r="A21" s="250" t="s">
        <v>283</v>
      </c>
      <c r="B21" s="247">
        <v>690.2259999999999</v>
      </c>
      <c r="C21" s="245">
        <v>646.196</v>
      </c>
      <c r="D21" s="246">
        <v>0</v>
      </c>
      <c r="E21" s="245">
        <v>0</v>
      </c>
      <c r="F21" s="246">
        <f t="shared" si="8"/>
        <v>1336.422</v>
      </c>
      <c r="G21" s="248">
        <f t="shared" si="9"/>
        <v>0.02668333875350527</v>
      </c>
      <c r="H21" s="247">
        <v>764.322</v>
      </c>
      <c r="I21" s="245">
        <v>591.806</v>
      </c>
      <c r="J21" s="246">
        <v>0</v>
      </c>
      <c r="K21" s="245"/>
      <c r="L21" s="246">
        <f t="shared" si="10"/>
        <v>1356.1280000000002</v>
      </c>
      <c r="M21" s="249">
        <f t="shared" si="3"/>
        <v>-0.01453107671252285</v>
      </c>
      <c r="N21" s="247">
        <v>3330.8500000000004</v>
      </c>
      <c r="O21" s="245">
        <v>2752.593</v>
      </c>
      <c r="P21" s="246">
        <v>0</v>
      </c>
      <c r="Q21" s="245">
        <v>81.144</v>
      </c>
      <c r="R21" s="246">
        <f t="shared" si="11"/>
        <v>6164.587</v>
      </c>
      <c r="S21" s="248">
        <f t="shared" si="12"/>
        <v>0.02570334761895879</v>
      </c>
      <c r="T21" s="251">
        <v>3695.127</v>
      </c>
      <c r="U21" s="245">
        <v>2524.942000000001</v>
      </c>
      <c r="V21" s="246">
        <v>44.991</v>
      </c>
      <c r="W21" s="245">
        <v>135.603</v>
      </c>
      <c r="X21" s="246">
        <f t="shared" si="13"/>
        <v>6400.663000000001</v>
      </c>
      <c r="Y21" s="244">
        <f t="shared" si="14"/>
        <v>-0.036883054146109706</v>
      </c>
    </row>
    <row r="22" spans="1:25" ht="19.5" customHeight="1">
      <c r="A22" s="250" t="s">
        <v>285</v>
      </c>
      <c r="B22" s="247">
        <v>490.78499999999997</v>
      </c>
      <c r="C22" s="245">
        <v>474.961</v>
      </c>
      <c r="D22" s="246">
        <v>0</v>
      </c>
      <c r="E22" s="245">
        <v>80.943</v>
      </c>
      <c r="F22" s="229">
        <f t="shared" si="8"/>
        <v>1046.689</v>
      </c>
      <c r="G22" s="248">
        <f t="shared" si="9"/>
        <v>0.020898456592728702</v>
      </c>
      <c r="H22" s="247">
        <v>782.3439999999999</v>
      </c>
      <c r="I22" s="245">
        <v>219.10000000000002</v>
      </c>
      <c r="J22" s="246"/>
      <c r="K22" s="245">
        <v>128.369</v>
      </c>
      <c r="L22" s="246">
        <f t="shared" si="10"/>
        <v>1129.8129999999999</v>
      </c>
      <c r="M22" s="249" t="s">
        <v>50</v>
      </c>
      <c r="N22" s="247">
        <v>2284.894</v>
      </c>
      <c r="O22" s="245">
        <v>1708.8440000000003</v>
      </c>
      <c r="P22" s="246">
        <v>74.772</v>
      </c>
      <c r="Q22" s="245">
        <v>587.803</v>
      </c>
      <c r="R22" s="246">
        <f t="shared" si="11"/>
        <v>4656.313</v>
      </c>
      <c r="S22" s="248">
        <f t="shared" si="12"/>
        <v>0.01941457418991359</v>
      </c>
      <c r="T22" s="251">
        <v>3293.576</v>
      </c>
      <c r="U22" s="245">
        <v>1008.71</v>
      </c>
      <c r="V22" s="246"/>
      <c r="W22" s="245">
        <v>461.97400000000005</v>
      </c>
      <c r="X22" s="246">
        <f t="shared" si="13"/>
        <v>4764.26</v>
      </c>
      <c r="Y22" s="244">
        <f t="shared" si="14"/>
        <v>-0.022657663519623172</v>
      </c>
    </row>
    <row r="23" spans="1:25" ht="19.5" customHeight="1">
      <c r="A23" s="250" t="s">
        <v>350</v>
      </c>
      <c r="B23" s="247">
        <v>0</v>
      </c>
      <c r="C23" s="245">
        <v>694.9399999999999</v>
      </c>
      <c r="D23" s="246">
        <v>16.983</v>
      </c>
      <c r="E23" s="245">
        <v>3.577</v>
      </c>
      <c r="F23" s="246">
        <f t="shared" si="8"/>
        <v>715.4999999999999</v>
      </c>
      <c r="G23" s="248">
        <f t="shared" si="9"/>
        <v>0.014285853479015623</v>
      </c>
      <c r="H23" s="247">
        <v>45.169</v>
      </c>
      <c r="I23" s="245">
        <v>670.525</v>
      </c>
      <c r="J23" s="246"/>
      <c r="K23" s="245">
        <v>24.065</v>
      </c>
      <c r="L23" s="246">
        <f t="shared" si="10"/>
        <v>739.759</v>
      </c>
      <c r="M23" s="249">
        <f aca="true" t="shared" si="15" ref="M23:M37">IF(ISERROR(F23/L23-1),"         /0",(F23/L23-1))</f>
        <v>-0.03279311235145521</v>
      </c>
      <c r="N23" s="247">
        <v>89.89699999999999</v>
      </c>
      <c r="O23" s="245">
        <v>3002.8580000000006</v>
      </c>
      <c r="P23" s="246">
        <v>121.731</v>
      </c>
      <c r="Q23" s="245">
        <v>45.041999999999994</v>
      </c>
      <c r="R23" s="246">
        <f t="shared" si="11"/>
        <v>3259.5280000000007</v>
      </c>
      <c r="S23" s="248">
        <f t="shared" si="12"/>
        <v>0.013590655993293552</v>
      </c>
      <c r="T23" s="251">
        <v>45.169</v>
      </c>
      <c r="U23" s="245">
        <v>2577.197</v>
      </c>
      <c r="V23" s="246"/>
      <c r="W23" s="245">
        <v>90.645</v>
      </c>
      <c r="X23" s="246">
        <f t="shared" si="13"/>
        <v>2713.011</v>
      </c>
      <c r="Y23" s="244">
        <f t="shared" si="14"/>
        <v>0.20144297240224995</v>
      </c>
    </row>
    <row r="24" spans="1:25" ht="19.5" customHeight="1">
      <c r="A24" s="250" t="s">
        <v>288</v>
      </c>
      <c r="B24" s="247">
        <v>243.007</v>
      </c>
      <c r="C24" s="245">
        <v>423.87699999999995</v>
      </c>
      <c r="D24" s="246">
        <v>0</v>
      </c>
      <c r="E24" s="245">
        <v>0</v>
      </c>
      <c r="F24" s="246">
        <f t="shared" si="8"/>
        <v>666.884</v>
      </c>
      <c r="G24" s="248">
        <f t="shared" si="9"/>
        <v>0.013315174160027752</v>
      </c>
      <c r="H24" s="247">
        <v>760.337</v>
      </c>
      <c r="I24" s="245">
        <v>541.807</v>
      </c>
      <c r="J24" s="246"/>
      <c r="K24" s="245">
        <v>25.778</v>
      </c>
      <c r="L24" s="246">
        <f t="shared" si="10"/>
        <v>1327.922</v>
      </c>
      <c r="M24" s="249">
        <f t="shared" si="15"/>
        <v>-0.49779881649675206</v>
      </c>
      <c r="N24" s="247">
        <v>1014.2179999999998</v>
      </c>
      <c r="O24" s="245">
        <v>2392.207</v>
      </c>
      <c r="P24" s="246"/>
      <c r="Q24" s="245">
        <v>0.2</v>
      </c>
      <c r="R24" s="246">
        <f t="shared" si="11"/>
        <v>3406.6249999999995</v>
      </c>
      <c r="S24" s="248">
        <f t="shared" si="12"/>
        <v>0.014203979371600315</v>
      </c>
      <c r="T24" s="251">
        <v>2632.083</v>
      </c>
      <c r="U24" s="245">
        <v>3647.773</v>
      </c>
      <c r="V24" s="246">
        <v>0.065</v>
      </c>
      <c r="W24" s="245">
        <v>25.778</v>
      </c>
      <c r="X24" s="246">
        <f t="shared" si="13"/>
        <v>6305.699</v>
      </c>
      <c r="Y24" s="244">
        <f t="shared" si="14"/>
        <v>-0.459754580737203</v>
      </c>
    </row>
    <row r="25" spans="1:25" ht="19.5" customHeight="1">
      <c r="A25" s="250" t="s">
        <v>289</v>
      </c>
      <c r="B25" s="247">
        <v>381.886</v>
      </c>
      <c r="C25" s="245">
        <v>264.597</v>
      </c>
      <c r="D25" s="246">
        <v>0</v>
      </c>
      <c r="E25" s="245">
        <v>0</v>
      </c>
      <c r="F25" s="246">
        <f>SUM(B25:E25)</f>
        <v>646.483</v>
      </c>
      <c r="G25" s="248">
        <f>F25/$F$9</f>
        <v>0.012907842648042568</v>
      </c>
      <c r="H25" s="247">
        <v>345.53400000000005</v>
      </c>
      <c r="I25" s="245">
        <v>193.824</v>
      </c>
      <c r="J25" s="246"/>
      <c r="K25" s="245"/>
      <c r="L25" s="246">
        <f>SUM(H25:K25)</f>
        <v>539.3580000000001</v>
      </c>
      <c r="M25" s="249">
        <f>IF(ISERROR(F25/L25-1),"         /0",(F25/L25-1))</f>
        <v>0.1986157617018749</v>
      </c>
      <c r="N25" s="247">
        <v>1448.038</v>
      </c>
      <c r="O25" s="245">
        <v>1081.103</v>
      </c>
      <c r="P25" s="246">
        <v>0</v>
      </c>
      <c r="Q25" s="245"/>
      <c r="R25" s="246">
        <f>SUM(N25:Q25)</f>
        <v>2529.141</v>
      </c>
      <c r="S25" s="248">
        <f>R25/$R$9</f>
        <v>0.010545295297213106</v>
      </c>
      <c r="T25" s="251">
        <v>1399.3960000000002</v>
      </c>
      <c r="U25" s="245">
        <v>974.364</v>
      </c>
      <c r="V25" s="246"/>
      <c r="W25" s="245"/>
      <c r="X25" s="246">
        <f>SUM(T25:W25)</f>
        <v>2373.76</v>
      </c>
      <c r="Y25" s="244">
        <f>IF(ISERROR(R25/X25-1),"         /0",IF(R25/X25&gt;5,"  *  ",(R25/X25-1)))</f>
        <v>0.06545775478565652</v>
      </c>
    </row>
    <row r="26" spans="1:25" ht="19.5" customHeight="1">
      <c r="A26" s="250" t="s">
        <v>287</v>
      </c>
      <c r="B26" s="247">
        <v>118.11099999999999</v>
      </c>
      <c r="C26" s="245">
        <v>242.866</v>
      </c>
      <c r="D26" s="246">
        <v>0</v>
      </c>
      <c r="E26" s="245">
        <v>0</v>
      </c>
      <c r="F26" s="246">
        <f t="shared" si="8"/>
        <v>360.977</v>
      </c>
      <c r="G26" s="248">
        <f t="shared" si="9"/>
        <v>0.007207357835492136</v>
      </c>
      <c r="H26" s="247">
        <v>188.57099999999997</v>
      </c>
      <c r="I26" s="245">
        <v>475.18</v>
      </c>
      <c r="J26" s="246"/>
      <c r="K26" s="245">
        <v>54.292</v>
      </c>
      <c r="L26" s="246">
        <f t="shared" si="10"/>
        <v>718.043</v>
      </c>
      <c r="M26" s="249">
        <f t="shared" si="15"/>
        <v>-0.4972766254945735</v>
      </c>
      <c r="N26" s="247">
        <v>714.629</v>
      </c>
      <c r="O26" s="245">
        <v>1102.004</v>
      </c>
      <c r="P26" s="246">
        <v>0</v>
      </c>
      <c r="Q26" s="245">
        <v>14.304</v>
      </c>
      <c r="R26" s="246">
        <f t="shared" si="11"/>
        <v>1830.937</v>
      </c>
      <c r="S26" s="248">
        <f t="shared" si="12"/>
        <v>0.007634122152775773</v>
      </c>
      <c r="T26" s="251">
        <v>721.332</v>
      </c>
      <c r="U26" s="245">
        <v>2018.5439999999999</v>
      </c>
      <c r="V26" s="246"/>
      <c r="W26" s="245">
        <v>54.292</v>
      </c>
      <c r="X26" s="246">
        <f t="shared" si="13"/>
        <v>2794.1679999999997</v>
      </c>
      <c r="Y26" s="244">
        <f t="shared" si="14"/>
        <v>-0.34472909288203135</v>
      </c>
    </row>
    <row r="27" spans="1:25" ht="19.5" customHeight="1">
      <c r="A27" s="250" t="s">
        <v>291</v>
      </c>
      <c r="B27" s="247">
        <v>249.337</v>
      </c>
      <c r="C27" s="245">
        <v>50.503</v>
      </c>
      <c r="D27" s="246">
        <v>0</v>
      </c>
      <c r="E27" s="245">
        <v>0</v>
      </c>
      <c r="F27" s="246">
        <f t="shared" si="8"/>
        <v>299.84</v>
      </c>
      <c r="G27" s="248">
        <f t="shared" si="9"/>
        <v>0.005986681072184549</v>
      </c>
      <c r="H27" s="247">
        <v>61.894000000000005</v>
      </c>
      <c r="I27" s="245">
        <v>22.99</v>
      </c>
      <c r="J27" s="246"/>
      <c r="K27" s="245">
        <v>11.177</v>
      </c>
      <c r="L27" s="246">
        <f t="shared" si="10"/>
        <v>96.061</v>
      </c>
      <c r="M27" s="249">
        <f t="shared" si="15"/>
        <v>2.1213499755363774</v>
      </c>
      <c r="N27" s="247">
        <v>709.373</v>
      </c>
      <c r="O27" s="245">
        <v>150.509</v>
      </c>
      <c r="P27" s="246"/>
      <c r="Q27" s="245">
        <v>0</v>
      </c>
      <c r="R27" s="246">
        <f t="shared" si="11"/>
        <v>859.8820000000001</v>
      </c>
      <c r="S27" s="248">
        <f t="shared" si="12"/>
        <v>0.0035852922437927346</v>
      </c>
      <c r="T27" s="251">
        <v>256.42100000000005</v>
      </c>
      <c r="U27" s="245">
        <v>54.540000000000006</v>
      </c>
      <c r="V27" s="246">
        <v>0</v>
      </c>
      <c r="W27" s="245">
        <v>22.487000000000002</v>
      </c>
      <c r="X27" s="246">
        <f t="shared" si="13"/>
        <v>333.4480000000001</v>
      </c>
      <c r="Y27" s="244">
        <f t="shared" si="14"/>
        <v>1.5787589069360135</v>
      </c>
    </row>
    <row r="28" spans="1:25" ht="19.5" customHeight="1">
      <c r="A28" s="250" t="s">
        <v>292</v>
      </c>
      <c r="B28" s="247">
        <v>69.259</v>
      </c>
      <c r="C28" s="245">
        <v>33.583999999999996</v>
      </c>
      <c r="D28" s="246">
        <v>0</v>
      </c>
      <c r="E28" s="245">
        <v>17.582</v>
      </c>
      <c r="F28" s="246">
        <f t="shared" si="8"/>
        <v>120.42499999999998</v>
      </c>
      <c r="G28" s="248">
        <f t="shared" si="9"/>
        <v>0.002404435926220065</v>
      </c>
      <c r="H28" s="247">
        <v>53.376000000000005</v>
      </c>
      <c r="I28" s="245">
        <v>375.38300000000004</v>
      </c>
      <c r="J28" s="246"/>
      <c r="K28" s="245"/>
      <c r="L28" s="246">
        <f t="shared" si="10"/>
        <v>428.759</v>
      </c>
      <c r="M28" s="249">
        <f t="shared" si="15"/>
        <v>-0.7191312602184444</v>
      </c>
      <c r="N28" s="247">
        <v>319.78</v>
      </c>
      <c r="O28" s="245">
        <v>454.55600000000004</v>
      </c>
      <c r="P28" s="246"/>
      <c r="Q28" s="245">
        <v>63.452999999999996</v>
      </c>
      <c r="R28" s="246">
        <f t="shared" si="11"/>
        <v>837.789</v>
      </c>
      <c r="S28" s="248">
        <f t="shared" si="12"/>
        <v>0.0034931751143004166</v>
      </c>
      <c r="T28" s="251">
        <v>358.378</v>
      </c>
      <c r="U28" s="245">
        <v>2355.377</v>
      </c>
      <c r="V28" s="246"/>
      <c r="W28" s="245">
        <v>43.173</v>
      </c>
      <c r="X28" s="246">
        <f t="shared" si="13"/>
        <v>2756.928</v>
      </c>
      <c r="Y28" s="244">
        <f t="shared" si="14"/>
        <v>-0.6961150236785292</v>
      </c>
    </row>
    <row r="29" spans="1:25" ht="19.5" customHeight="1">
      <c r="A29" s="250" t="s">
        <v>351</v>
      </c>
      <c r="B29" s="247">
        <v>0.115</v>
      </c>
      <c r="C29" s="245">
        <v>0.009</v>
      </c>
      <c r="D29" s="246">
        <v>0</v>
      </c>
      <c r="E29" s="245">
        <v>106.52</v>
      </c>
      <c r="F29" s="246">
        <f t="shared" si="8"/>
        <v>106.64399999999999</v>
      </c>
      <c r="G29" s="248">
        <f t="shared" si="9"/>
        <v>0.0021292810040756706</v>
      </c>
      <c r="H29" s="247">
        <v>14.932</v>
      </c>
      <c r="I29" s="245">
        <v>0</v>
      </c>
      <c r="J29" s="246"/>
      <c r="K29" s="245">
        <v>50.992</v>
      </c>
      <c r="L29" s="246">
        <f t="shared" si="10"/>
        <v>65.92399999999999</v>
      </c>
      <c r="M29" s="249" t="s">
        <v>50</v>
      </c>
      <c r="N29" s="247">
        <v>25.116999999999997</v>
      </c>
      <c r="O29" s="245">
        <v>0.009</v>
      </c>
      <c r="P29" s="246">
        <v>0</v>
      </c>
      <c r="Q29" s="245">
        <v>599.1279999999999</v>
      </c>
      <c r="R29" s="246">
        <f t="shared" si="11"/>
        <v>624.2539999999999</v>
      </c>
      <c r="S29" s="248">
        <f t="shared" si="12"/>
        <v>0.002602837394382705</v>
      </c>
      <c r="T29" s="251">
        <v>67.393</v>
      </c>
      <c r="U29" s="245">
        <v>3.07</v>
      </c>
      <c r="V29" s="246"/>
      <c r="W29" s="245">
        <v>318.952</v>
      </c>
      <c r="X29" s="246">
        <f t="shared" si="13"/>
        <v>389.41499999999996</v>
      </c>
      <c r="Y29" s="244">
        <f t="shared" si="14"/>
        <v>0.6030558658500571</v>
      </c>
    </row>
    <row r="30" spans="1:25" ht="19.5" customHeight="1">
      <c r="A30" s="250" t="s">
        <v>286</v>
      </c>
      <c r="B30" s="247">
        <v>36.405</v>
      </c>
      <c r="C30" s="245">
        <v>53.962</v>
      </c>
      <c r="D30" s="246">
        <v>0</v>
      </c>
      <c r="E30" s="245">
        <v>0</v>
      </c>
      <c r="F30" s="246">
        <f t="shared" si="8"/>
        <v>90.367</v>
      </c>
      <c r="G30" s="248">
        <f t="shared" si="9"/>
        <v>0.0018042903163357164</v>
      </c>
      <c r="H30" s="247">
        <v>38.883</v>
      </c>
      <c r="I30" s="245">
        <v>36.762</v>
      </c>
      <c r="J30" s="246"/>
      <c r="K30" s="245"/>
      <c r="L30" s="246">
        <f t="shared" si="10"/>
        <v>75.64500000000001</v>
      </c>
      <c r="M30" s="249">
        <f t="shared" si="15"/>
        <v>0.1946196047326325</v>
      </c>
      <c r="N30" s="247">
        <v>231.065</v>
      </c>
      <c r="O30" s="245">
        <v>293.68</v>
      </c>
      <c r="P30" s="246">
        <v>0.02</v>
      </c>
      <c r="Q30" s="245">
        <v>22.215</v>
      </c>
      <c r="R30" s="246">
        <f t="shared" si="11"/>
        <v>546.98</v>
      </c>
      <c r="S30" s="248">
        <f t="shared" si="12"/>
        <v>0.002280642171262743</v>
      </c>
      <c r="T30" s="251">
        <v>301.092</v>
      </c>
      <c r="U30" s="245">
        <v>205.283</v>
      </c>
      <c r="V30" s="246"/>
      <c r="W30" s="245"/>
      <c r="X30" s="246">
        <f t="shared" si="13"/>
        <v>506.375</v>
      </c>
      <c r="Y30" s="244">
        <f t="shared" si="14"/>
        <v>0.08018760799802527</v>
      </c>
    </row>
    <row r="31" spans="1:25" ht="19.5" customHeight="1" thickBot="1">
      <c r="A31" s="250" t="s">
        <v>262</v>
      </c>
      <c r="B31" s="247">
        <v>625.341</v>
      </c>
      <c r="C31" s="245">
        <v>264.877</v>
      </c>
      <c r="D31" s="246">
        <v>16.5</v>
      </c>
      <c r="E31" s="245">
        <v>87.452</v>
      </c>
      <c r="F31" s="246">
        <f t="shared" si="8"/>
        <v>994.1700000000001</v>
      </c>
      <c r="G31" s="248">
        <f t="shared" si="9"/>
        <v>0.019849848991241044</v>
      </c>
      <c r="H31" s="247">
        <v>441.115</v>
      </c>
      <c r="I31" s="245">
        <v>372.052</v>
      </c>
      <c r="J31" s="246">
        <v>92.858</v>
      </c>
      <c r="K31" s="245">
        <v>117.253</v>
      </c>
      <c r="L31" s="246">
        <f t="shared" si="10"/>
        <v>1023.2780000000001</v>
      </c>
      <c r="M31" s="249">
        <f>IF(ISERROR(F31/L31-1),"         /0",(F31/L31-1))</f>
        <v>-0.028445837787971606</v>
      </c>
      <c r="N31" s="247">
        <v>3507.8869999999997</v>
      </c>
      <c r="O31" s="245">
        <v>1586.153</v>
      </c>
      <c r="P31" s="246">
        <v>216.943</v>
      </c>
      <c r="Q31" s="245">
        <v>483.451</v>
      </c>
      <c r="R31" s="246">
        <f t="shared" si="11"/>
        <v>5794.434</v>
      </c>
      <c r="S31" s="248">
        <f t="shared" si="12"/>
        <v>0.02415998855350956</v>
      </c>
      <c r="T31" s="251">
        <v>2027.1380000000001</v>
      </c>
      <c r="U31" s="245">
        <v>1583.3690000000001</v>
      </c>
      <c r="V31" s="246">
        <v>359.91300000000007</v>
      </c>
      <c r="W31" s="245">
        <v>693.297</v>
      </c>
      <c r="X31" s="246">
        <f t="shared" si="13"/>
        <v>4663.717000000001</v>
      </c>
      <c r="Y31" s="244">
        <f t="shared" si="14"/>
        <v>0.24244974555703092</v>
      </c>
    </row>
    <row r="32" spans="1:25" s="236" customFormat="1" ht="19.5" customHeight="1">
      <c r="A32" s="243" t="s">
        <v>59</v>
      </c>
      <c r="B32" s="240">
        <f>SUM(B33:B38)</f>
        <v>2201.232</v>
      </c>
      <c r="C32" s="239">
        <f>SUM(C33:C38)</f>
        <v>1288.07</v>
      </c>
      <c r="D32" s="238">
        <f>SUM(D33:D38)</f>
        <v>0</v>
      </c>
      <c r="E32" s="239">
        <f>SUM(E33:E38)</f>
        <v>0</v>
      </c>
      <c r="F32" s="238">
        <f t="shared" si="8"/>
        <v>3489.3019999999997</v>
      </c>
      <c r="G32" s="241">
        <f t="shared" si="9"/>
        <v>0.0696682838798549</v>
      </c>
      <c r="H32" s="240">
        <f>SUM(H33:H38)</f>
        <v>2043.1299999999999</v>
      </c>
      <c r="I32" s="310">
        <f>SUM(I33:I38)</f>
        <v>1471.4820000000002</v>
      </c>
      <c r="J32" s="238">
        <f>SUM(J33:J38)</f>
        <v>0</v>
      </c>
      <c r="K32" s="239">
        <f>SUM(K33:K38)</f>
        <v>0</v>
      </c>
      <c r="L32" s="238">
        <f t="shared" si="10"/>
        <v>3514.612</v>
      </c>
      <c r="M32" s="242">
        <f t="shared" si="15"/>
        <v>-0.007201363905887881</v>
      </c>
      <c r="N32" s="240">
        <f>SUM(N33:N38)</f>
        <v>10547.203000000001</v>
      </c>
      <c r="O32" s="239">
        <f>SUM(O33:O38)</f>
        <v>6282.2660000000005</v>
      </c>
      <c r="P32" s="238">
        <f>SUM(P33:P38)</f>
        <v>184.853</v>
      </c>
      <c r="Q32" s="239">
        <f>SUM(Q33:Q38)</f>
        <v>8.052999999999999</v>
      </c>
      <c r="R32" s="238">
        <f t="shared" si="11"/>
        <v>17022.375</v>
      </c>
      <c r="S32" s="241">
        <f t="shared" si="12"/>
        <v>0.07097507455491724</v>
      </c>
      <c r="T32" s="240">
        <f>SUM(T33:T38)</f>
        <v>9462.561000000002</v>
      </c>
      <c r="U32" s="239">
        <f>SUM(U33:U38)</f>
        <v>6826.754</v>
      </c>
      <c r="V32" s="238">
        <f>SUM(V33:V38)</f>
        <v>1451.2810000000002</v>
      </c>
      <c r="W32" s="239">
        <f>SUM(W33:W38)</f>
        <v>283.258</v>
      </c>
      <c r="X32" s="238">
        <f t="shared" si="13"/>
        <v>18023.854000000003</v>
      </c>
      <c r="Y32" s="237">
        <f t="shared" si="14"/>
        <v>-0.05556408745876451</v>
      </c>
    </row>
    <row r="33" spans="1:25" ht="19.5" customHeight="1">
      <c r="A33" s="250" t="s">
        <v>352</v>
      </c>
      <c r="B33" s="247">
        <v>1151.214</v>
      </c>
      <c r="C33" s="245">
        <v>0</v>
      </c>
      <c r="D33" s="246">
        <v>0</v>
      </c>
      <c r="E33" s="245">
        <v>0</v>
      </c>
      <c r="F33" s="246">
        <f t="shared" si="8"/>
        <v>1151.214</v>
      </c>
      <c r="G33" s="248">
        <f t="shared" si="9"/>
        <v>0.022985429108303975</v>
      </c>
      <c r="H33" s="247">
        <v>987.686</v>
      </c>
      <c r="I33" s="293"/>
      <c r="J33" s="246"/>
      <c r="K33" s="245"/>
      <c r="L33" s="246">
        <f t="shared" si="10"/>
        <v>987.686</v>
      </c>
      <c r="M33" s="249">
        <f t="shared" si="15"/>
        <v>0.1655667894452284</v>
      </c>
      <c r="N33" s="247">
        <v>4915.216</v>
      </c>
      <c r="O33" s="245">
        <v>0</v>
      </c>
      <c r="P33" s="246"/>
      <c r="Q33" s="245"/>
      <c r="R33" s="246">
        <f t="shared" si="11"/>
        <v>4915.216</v>
      </c>
      <c r="S33" s="248">
        <f t="shared" si="12"/>
        <v>0.020494074537396934</v>
      </c>
      <c r="T33" s="247">
        <v>4636.275</v>
      </c>
      <c r="U33" s="245">
        <v>161.255</v>
      </c>
      <c r="V33" s="246"/>
      <c r="W33" s="245"/>
      <c r="X33" s="229">
        <f t="shared" si="13"/>
        <v>4797.53</v>
      </c>
      <c r="Y33" s="244">
        <f t="shared" si="14"/>
        <v>0.024530539673540463</v>
      </c>
    </row>
    <row r="34" spans="1:25" ht="19.5" customHeight="1">
      <c r="A34" s="250" t="s">
        <v>353</v>
      </c>
      <c r="B34" s="247">
        <v>309.136</v>
      </c>
      <c r="C34" s="245">
        <v>416.588</v>
      </c>
      <c r="D34" s="246">
        <v>0</v>
      </c>
      <c r="E34" s="245">
        <v>0</v>
      </c>
      <c r="F34" s="246">
        <f t="shared" si="8"/>
        <v>725.724</v>
      </c>
      <c r="G34" s="248">
        <f t="shared" si="9"/>
        <v>0.0144899884419359</v>
      </c>
      <c r="H34" s="247">
        <v>373.945</v>
      </c>
      <c r="I34" s="293">
        <v>164.581</v>
      </c>
      <c r="J34" s="246"/>
      <c r="K34" s="245"/>
      <c r="L34" s="246">
        <f t="shared" si="10"/>
        <v>538.526</v>
      </c>
      <c r="M34" s="249">
        <f t="shared" si="15"/>
        <v>0.3476118144713536</v>
      </c>
      <c r="N34" s="247">
        <v>1845.0970000000002</v>
      </c>
      <c r="O34" s="245">
        <v>1347.801</v>
      </c>
      <c r="P34" s="246">
        <v>184.829</v>
      </c>
      <c r="Q34" s="245">
        <v>8.03</v>
      </c>
      <c r="R34" s="246">
        <f t="shared" si="11"/>
        <v>3385.7570000000005</v>
      </c>
      <c r="S34" s="248">
        <f t="shared" si="12"/>
        <v>0.014116969899901332</v>
      </c>
      <c r="T34" s="247">
        <v>1342.7359999999999</v>
      </c>
      <c r="U34" s="245">
        <v>679.551</v>
      </c>
      <c r="V34" s="246">
        <v>100.69</v>
      </c>
      <c r="W34" s="245">
        <v>11.317</v>
      </c>
      <c r="X34" s="229">
        <f t="shared" si="13"/>
        <v>2134.294</v>
      </c>
      <c r="Y34" s="244">
        <f t="shared" si="14"/>
        <v>0.5863592363563785</v>
      </c>
    </row>
    <row r="35" spans="1:25" ht="19.5" customHeight="1">
      <c r="A35" s="250" t="s">
        <v>297</v>
      </c>
      <c r="B35" s="247">
        <v>258.922</v>
      </c>
      <c r="C35" s="245">
        <v>340.327</v>
      </c>
      <c r="D35" s="246">
        <v>0</v>
      </c>
      <c r="E35" s="245">
        <v>0</v>
      </c>
      <c r="F35" s="229">
        <f t="shared" si="8"/>
        <v>599.249</v>
      </c>
      <c r="G35" s="248">
        <f t="shared" si="9"/>
        <v>0.01196475668965288</v>
      </c>
      <c r="H35" s="247">
        <v>225.417</v>
      </c>
      <c r="I35" s="293">
        <v>616.114</v>
      </c>
      <c r="J35" s="246"/>
      <c r="K35" s="245"/>
      <c r="L35" s="229">
        <f t="shared" si="10"/>
        <v>841.5310000000001</v>
      </c>
      <c r="M35" s="249">
        <f t="shared" si="15"/>
        <v>-0.2879062090404275</v>
      </c>
      <c r="N35" s="247">
        <v>1243.631</v>
      </c>
      <c r="O35" s="245">
        <v>2130.9890000000005</v>
      </c>
      <c r="P35" s="246">
        <v>0</v>
      </c>
      <c r="Q35" s="245">
        <v>0</v>
      </c>
      <c r="R35" s="246">
        <f t="shared" si="11"/>
        <v>3374.620000000001</v>
      </c>
      <c r="S35" s="248">
        <f t="shared" si="12"/>
        <v>0.014070533993905954</v>
      </c>
      <c r="T35" s="247">
        <v>1285.7780000000002</v>
      </c>
      <c r="U35" s="245">
        <v>2843.8309999999997</v>
      </c>
      <c r="V35" s="246">
        <v>0</v>
      </c>
      <c r="W35" s="245"/>
      <c r="X35" s="229">
        <f t="shared" si="13"/>
        <v>4129.609</v>
      </c>
      <c r="Y35" s="244">
        <f t="shared" si="14"/>
        <v>-0.18282336172746605</v>
      </c>
    </row>
    <row r="36" spans="1:25" ht="19.5" customHeight="1">
      <c r="A36" s="250" t="s">
        <v>298</v>
      </c>
      <c r="B36" s="247">
        <v>119.148</v>
      </c>
      <c r="C36" s="245">
        <v>292.575</v>
      </c>
      <c r="D36" s="246">
        <v>0</v>
      </c>
      <c r="E36" s="245">
        <v>0</v>
      </c>
      <c r="F36" s="229">
        <f t="shared" si="8"/>
        <v>411.72299999999996</v>
      </c>
      <c r="G36" s="248">
        <f t="shared" si="9"/>
        <v>0.008220565271755065</v>
      </c>
      <c r="H36" s="247">
        <v>121.252</v>
      </c>
      <c r="I36" s="293">
        <v>326.531</v>
      </c>
      <c r="J36" s="246"/>
      <c r="K36" s="245"/>
      <c r="L36" s="229">
        <f t="shared" si="10"/>
        <v>447.783</v>
      </c>
      <c r="M36" s="249">
        <f t="shared" si="15"/>
        <v>-0.08053007818519253</v>
      </c>
      <c r="N36" s="247">
        <v>543.004</v>
      </c>
      <c r="O36" s="245">
        <v>1345.413</v>
      </c>
      <c r="P36" s="246"/>
      <c r="Q36" s="245"/>
      <c r="R36" s="246">
        <f t="shared" si="11"/>
        <v>1888.417</v>
      </c>
      <c r="S36" s="248">
        <f t="shared" si="12"/>
        <v>0.007873785964988618</v>
      </c>
      <c r="T36" s="247">
        <v>442.386</v>
      </c>
      <c r="U36" s="245">
        <v>1271.478</v>
      </c>
      <c r="V36" s="246"/>
      <c r="W36" s="245">
        <v>28.213</v>
      </c>
      <c r="X36" s="229">
        <f t="shared" si="13"/>
        <v>1742.077</v>
      </c>
      <c r="Y36" s="244">
        <f t="shared" si="14"/>
        <v>0.08400317551979608</v>
      </c>
    </row>
    <row r="37" spans="1:25" ht="19.5" customHeight="1">
      <c r="A37" s="250" t="s">
        <v>299</v>
      </c>
      <c r="B37" s="247">
        <v>6.452</v>
      </c>
      <c r="C37" s="245">
        <v>238.57999999999998</v>
      </c>
      <c r="D37" s="246">
        <v>0</v>
      </c>
      <c r="E37" s="245">
        <v>0</v>
      </c>
      <c r="F37" s="246">
        <f t="shared" si="8"/>
        <v>245.03199999999998</v>
      </c>
      <c r="G37" s="248">
        <f t="shared" si="9"/>
        <v>0.004892370719315383</v>
      </c>
      <c r="H37" s="247">
        <v>11.588</v>
      </c>
      <c r="I37" s="293">
        <v>208.52499999999998</v>
      </c>
      <c r="J37" s="246"/>
      <c r="K37" s="245"/>
      <c r="L37" s="246">
        <f t="shared" si="10"/>
        <v>220.11299999999997</v>
      </c>
      <c r="M37" s="249">
        <f t="shared" si="15"/>
        <v>0.11321003302848998</v>
      </c>
      <c r="N37" s="247">
        <v>30.637999999999998</v>
      </c>
      <c r="O37" s="245">
        <v>1066.684</v>
      </c>
      <c r="P37" s="246"/>
      <c r="Q37" s="245"/>
      <c r="R37" s="246">
        <f t="shared" si="11"/>
        <v>1097.322</v>
      </c>
      <c r="S37" s="248">
        <f t="shared" si="12"/>
        <v>0.004575302257220328</v>
      </c>
      <c r="T37" s="247">
        <v>77.27300000000001</v>
      </c>
      <c r="U37" s="245">
        <v>979.3389999999999</v>
      </c>
      <c r="V37" s="246"/>
      <c r="W37" s="245"/>
      <c r="X37" s="229">
        <f t="shared" si="13"/>
        <v>1056.6119999999999</v>
      </c>
      <c r="Y37" s="244">
        <f t="shared" si="14"/>
        <v>0.038528807168572765</v>
      </c>
    </row>
    <row r="38" spans="1:25" ht="19.5" customHeight="1" thickBot="1">
      <c r="A38" s="250" t="s">
        <v>262</v>
      </c>
      <c r="B38" s="247">
        <v>356.36000000000007</v>
      </c>
      <c r="C38" s="245">
        <v>0</v>
      </c>
      <c r="D38" s="246">
        <v>0</v>
      </c>
      <c r="E38" s="245">
        <v>0</v>
      </c>
      <c r="F38" s="246">
        <f t="shared" si="8"/>
        <v>356.36000000000007</v>
      </c>
      <c r="G38" s="248">
        <f t="shared" si="9"/>
        <v>0.007115173648891697</v>
      </c>
      <c r="H38" s="247">
        <v>323.24199999999996</v>
      </c>
      <c r="I38" s="293">
        <v>155.731</v>
      </c>
      <c r="J38" s="246">
        <v>0</v>
      </c>
      <c r="K38" s="245">
        <v>0</v>
      </c>
      <c r="L38" s="246">
        <f t="shared" si="10"/>
        <v>478.97299999999996</v>
      </c>
      <c r="M38" s="249" t="s">
        <v>50</v>
      </c>
      <c r="N38" s="247">
        <v>1969.6169999999995</v>
      </c>
      <c r="O38" s="245">
        <v>391.379</v>
      </c>
      <c r="P38" s="246">
        <v>0.024</v>
      </c>
      <c r="Q38" s="245">
        <v>0.023</v>
      </c>
      <c r="R38" s="246">
        <f t="shared" si="11"/>
        <v>2361.0429999999997</v>
      </c>
      <c r="S38" s="248">
        <f t="shared" si="12"/>
        <v>0.009844407901504076</v>
      </c>
      <c r="T38" s="247">
        <v>1678.1130000000007</v>
      </c>
      <c r="U38" s="245">
        <v>891.3</v>
      </c>
      <c r="V38" s="246">
        <v>1350.5910000000001</v>
      </c>
      <c r="W38" s="245">
        <v>243.72799999999998</v>
      </c>
      <c r="X38" s="229">
        <f t="shared" si="13"/>
        <v>4163.732000000001</v>
      </c>
      <c r="Y38" s="244">
        <f t="shared" si="14"/>
        <v>-0.43295029555216347</v>
      </c>
    </row>
    <row r="39" spans="1:25" s="236" customFormat="1" ht="19.5" customHeight="1">
      <c r="A39" s="243" t="s">
        <v>58</v>
      </c>
      <c r="B39" s="240">
        <f>SUM(B40:B48)</f>
        <v>2674.232</v>
      </c>
      <c r="C39" s="239">
        <f>SUM(C40:C48)</f>
        <v>1845.3039999999996</v>
      </c>
      <c r="D39" s="238">
        <f>SUM(D40:D48)</f>
        <v>74.56600000000002</v>
      </c>
      <c r="E39" s="239">
        <f>SUM(E40:E48)</f>
        <v>50.085</v>
      </c>
      <c r="F39" s="238">
        <f t="shared" si="8"/>
        <v>4644.187</v>
      </c>
      <c r="G39" s="241">
        <f t="shared" si="9"/>
        <v>0.09272700910013856</v>
      </c>
      <c r="H39" s="240">
        <f>SUM(H40:H48)</f>
        <v>2589.2709999999997</v>
      </c>
      <c r="I39" s="239">
        <f>SUM(I40:I48)</f>
        <v>1949.601</v>
      </c>
      <c r="J39" s="238">
        <f>SUM(J40:J48)</f>
        <v>75.229</v>
      </c>
      <c r="K39" s="239">
        <f>SUM(K40:K48)</f>
        <v>73.919</v>
      </c>
      <c r="L39" s="238">
        <f t="shared" si="10"/>
        <v>4688.0199999999995</v>
      </c>
      <c r="M39" s="242">
        <f aca="true" t="shared" si="16" ref="M39:M54">IF(ISERROR(F39/L39-1),"         /0",(F39/L39-1))</f>
        <v>-0.009350002773025667</v>
      </c>
      <c r="N39" s="240">
        <f>SUM(N40:N48)</f>
        <v>11674.265000000001</v>
      </c>
      <c r="O39" s="239">
        <f>SUM(O40:O48)</f>
        <v>7933.961</v>
      </c>
      <c r="P39" s="238">
        <f>SUM(P40:P48)</f>
        <v>123.62800000000001</v>
      </c>
      <c r="Q39" s="239">
        <f>SUM(Q40:Q48)</f>
        <v>1059.7849999999999</v>
      </c>
      <c r="R39" s="238">
        <f t="shared" si="11"/>
        <v>20791.639000000003</v>
      </c>
      <c r="S39" s="241">
        <f t="shared" si="12"/>
        <v>0.08669108324448997</v>
      </c>
      <c r="T39" s="240">
        <f>SUM(T40:T48)</f>
        <v>11880.724999999997</v>
      </c>
      <c r="U39" s="239">
        <f>SUM(U40:U48)</f>
        <v>9725.862000000001</v>
      </c>
      <c r="V39" s="238">
        <f>SUM(V40:V48)</f>
        <v>127.499</v>
      </c>
      <c r="W39" s="239">
        <f>SUM(W40:W48)</f>
        <v>312.859</v>
      </c>
      <c r="X39" s="238">
        <f t="shared" si="13"/>
        <v>22046.945</v>
      </c>
      <c r="Y39" s="237">
        <f t="shared" si="14"/>
        <v>-0.0569378659945855</v>
      </c>
    </row>
    <row r="40" spans="1:25" s="220" customFormat="1" ht="19.5" customHeight="1">
      <c r="A40" s="235" t="s">
        <v>307</v>
      </c>
      <c r="B40" s="233">
        <v>1196.898</v>
      </c>
      <c r="C40" s="230">
        <v>887.6479999999999</v>
      </c>
      <c r="D40" s="229">
        <v>73.91600000000001</v>
      </c>
      <c r="E40" s="230">
        <v>37.567</v>
      </c>
      <c r="F40" s="229">
        <f t="shared" si="8"/>
        <v>2196.029</v>
      </c>
      <c r="G40" s="232">
        <f t="shared" si="9"/>
        <v>0.04384646894433152</v>
      </c>
      <c r="H40" s="233">
        <v>1300.291</v>
      </c>
      <c r="I40" s="230">
        <v>990.2310000000001</v>
      </c>
      <c r="J40" s="229">
        <v>72.959</v>
      </c>
      <c r="K40" s="230">
        <v>71.259</v>
      </c>
      <c r="L40" s="229">
        <f t="shared" si="10"/>
        <v>2434.74</v>
      </c>
      <c r="M40" s="234">
        <f t="shared" si="16"/>
        <v>-0.0980437336224812</v>
      </c>
      <c r="N40" s="233">
        <v>5024.364</v>
      </c>
      <c r="O40" s="230">
        <v>3515.3500000000004</v>
      </c>
      <c r="P40" s="229">
        <v>112.15200000000002</v>
      </c>
      <c r="Q40" s="230">
        <v>979.9169999999999</v>
      </c>
      <c r="R40" s="229">
        <f t="shared" si="11"/>
        <v>9631.783</v>
      </c>
      <c r="S40" s="232">
        <f t="shared" si="12"/>
        <v>0.04015987877847741</v>
      </c>
      <c r="T40" s="231">
        <v>6082.6309999999985</v>
      </c>
      <c r="U40" s="230">
        <v>5467.4349999999995</v>
      </c>
      <c r="V40" s="229">
        <v>90.351</v>
      </c>
      <c r="W40" s="230">
        <v>232.394</v>
      </c>
      <c r="X40" s="229">
        <f t="shared" si="13"/>
        <v>11872.811</v>
      </c>
      <c r="Y40" s="228">
        <f t="shared" si="14"/>
        <v>-0.18875294148959332</v>
      </c>
    </row>
    <row r="41" spans="1:25" s="220" customFormat="1" ht="19.5" customHeight="1">
      <c r="A41" s="235" t="s">
        <v>308</v>
      </c>
      <c r="B41" s="233">
        <v>842.516</v>
      </c>
      <c r="C41" s="230">
        <v>579.318</v>
      </c>
      <c r="D41" s="229">
        <v>0</v>
      </c>
      <c r="E41" s="230">
        <v>0</v>
      </c>
      <c r="F41" s="229">
        <f t="shared" si="8"/>
        <v>1421.8339999999998</v>
      </c>
      <c r="G41" s="232">
        <f t="shared" si="9"/>
        <v>0.02838869628998281</v>
      </c>
      <c r="H41" s="233">
        <v>666.461</v>
      </c>
      <c r="I41" s="230">
        <v>573.133</v>
      </c>
      <c r="J41" s="229"/>
      <c r="K41" s="230"/>
      <c r="L41" s="229">
        <f t="shared" si="10"/>
        <v>1239.594</v>
      </c>
      <c r="M41" s="234">
        <f t="shared" si="16"/>
        <v>0.14701587777933733</v>
      </c>
      <c r="N41" s="233">
        <v>3704.845</v>
      </c>
      <c r="O41" s="230">
        <v>3107.3619999999996</v>
      </c>
      <c r="P41" s="229">
        <v>0</v>
      </c>
      <c r="Q41" s="230">
        <v>0</v>
      </c>
      <c r="R41" s="229">
        <f t="shared" si="11"/>
        <v>6812.206999999999</v>
      </c>
      <c r="S41" s="232">
        <f t="shared" si="12"/>
        <v>0.028403609937422306</v>
      </c>
      <c r="T41" s="231">
        <v>3331.517</v>
      </c>
      <c r="U41" s="230">
        <v>2802.8220000000006</v>
      </c>
      <c r="V41" s="229"/>
      <c r="W41" s="230"/>
      <c r="X41" s="229">
        <f t="shared" si="13"/>
        <v>6134.339</v>
      </c>
      <c r="Y41" s="228">
        <f t="shared" si="14"/>
        <v>0.11050383749577564</v>
      </c>
    </row>
    <row r="42" spans="1:25" s="220" customFormat="1" ht="19.5" customHeight="1">
      <c r="A42" s="235" t="s">
        <v>309</v>
      </c>
      <c r="B42" s="233">
        <v>103.296</v>
      </c>
      <c r="C42" s="230">
        <v>219.171</v>
      </c>
      <c r="D42" s="229">
        <v>0</v>
      </c>
      <c r="E42" s="230">
        <v>0</v>
      </c>
      <c r="F42" s="229">
        <f>SUM(B42:E42)</f>
        <v>322.467</v>
      </c>
      <c r="G42" s="232">
        <f>F42/$F$9</f>
        <v>0.006438457461660003</v>
      </c>
      <c r="H42" s="233">
        <v>159.15</v>
      </c>
      <c r="I42" s="230">
        <v>187.953</v>
      </c>
      <c r="J42" s="229">
        <v>0</v>
      </c>
      <c r="K42" s="230">
        <v>0</v>
      </c>
      <c r="L42" s="229">
        <f>SUM(H42:K42)</f>
        <v>347.103</v>
      </c>
      <c r="M42" s="234">
        <f t="shared" si="16"/>
        <v>-0.07097605033664367</v>
      </c>
      <c r="N42" s="233">
        <v>369.065</v>
      </c>
      <c r="O42" s="230">
        <v>646.451</v>
      </c>
      <c r="P42" s="229">
        <v>0</v>
      </c>
      <c r="Q42" s="230">
        <v>16.459</v>
      </c>
      <c r="R42" s="229">
        <f>SUM(N42:Q42)</f>
        <v>1031.9750000000001</v>
      </c>
      <c r="S42" s="232">
        <f>R42/$R$9</f>
        <v>0.0043028368581828754</v>
      </c>
      <c r="T42" s="231">
        <v>464.99699999999996</v>
      </c>
      <c r="U42" s="230">
        <v>541.418</v>
      </c>
      <c r="V42" s="229">
        <v>0</v>
      </c>
      <c r="W42" s="230">
        <v>21.652</v>
      </c>
      <c r="X42" s="229">
        <f>SUM(T42:W42)</f>
        <v>1028.067</v>
      </c>
      <c r="Y42" s="228">
        <f>IF(ISERROR(R42/X42-1),"         /0",IF(R42/X42&gt;5,"  *  ",(R42/X42-1)))</f>
        <v>0.0038013086695711795</v>
      </c>
    </row>
    <row r="43" spans="1:25" s="220" customFormat="1" ht="19.5" customHeight="1">
      <c r="A43" s="235" t="s">
        <v>310</v>
      </c>
      <c r="B43" s="233">
        <v>129.629</v>
      </c>
      <c r="C43" s="230">
        <v>17.772</v>
      </c>
      <c r="D43" s="229">
        <v>0</v>
      </c>
      <c r="E43" s="230">
        <v>0</v>
      </c>
      <c r="F43" s="229">
        <f>SUM(B43:E43)</f>
        <v>147.40099999999998</v>
      </c>
      <c r="G43" s="232">
        <f>F43/$F$9</f>
        <v>0.002943045546695153</v>
      </c>
      <c r="H43" s="233">
        <v>92.553</v>
      </c>
      <c r="I43" s="230">
        <v>28.163</v>
      </c>
      <c r="J43" s="229">
        <v>0</v>
      </c>
      <c r="K43" s="230">
        <v>0</v>
      </c>
      <c r="L43" s="229">
        <f>SUM(H43:K43)</f>
        <v>120.716</v>
      </c>
      <c r="M43" s="234">
        <f>IF(ISERROR(F43/L43-1),"         /0",(F43/L43-1))</f>
        <v>0.22105603234036897</v>
      </c>
      <c r="N43" s="233">
        <v>485.712</v>
      </c>
      <c r="O43" s="230">
        <v>89.82499999999999</v>
      </c>
      <c r="P43" s="229">
        <v>0</v>
      </c>
      <c r="Q43" s="230">
        <v>0</v>
      </c>
      <c r="R43" s="229">
        <f>SUM(N43:Q43)</f>
        <v>575.537</v>
      </c>
      <c r="S43" s="232">
        <f>R43/$R$9</f>
        <v>0.0023997110558375903</v>
      </c>
      <c r="T43" s="231">
        <v>449.365</v>
      </c>
      <c r="U43" s="230">
        <v>145.383</v>
      </c>
      <c r="V43" s="229">
        <v>0</v>
      </c>
      <c r="W43" s="230">
        <v>0</v>
      </c>
      <c r="X43" s="229">
        <f>SUM(T43:W43)</f>
        <v>594.748</v>
      </c>
      <c r="Y43" s="228">
        <f>IF(ISERROR(R43/X43-1),"         /0",IF(R43/X43&gt;5,"  *  ",(R43/X43-1)))</f>
        <v>-0.032301075413452396</v>
      </c>
    </row>
    <row r="44" spans="1:25" s="220" customFormat="1" ht="19.5" customHeight="1">
      <c r="A44" s="235" t="s">
        <v>311</v>
      </c>
      <c r="B44" s="233">
        <v>59.973</v>
      </c>
      <c r="C44" s="230">
        <v>56.272</v>
      </c>
      <c r="D44" s="229">
        <v>0</v>
      </c>
      <c r="E44" s="230">
        <v>0</v>
      </c>
      <c r="F44" s="229">
        <f>SUM(B44:E44)</f>
        <v>116.245</v>
      </c>
      <c r="G44" s="232">
        <f>F44/$F$9</f>
        <v>0.0023209769918492965</v>
      </c>
      <c r="H44" s="233">
        <v>107.669</v>
      </c>
      <c r="I44" s="230">
        <v>32.563</v>
      </c>
      <c r="J44" s="229"/>
      <c r="K44" s="230"/>
      <c r="L44" s="229">
        <f>SUM(H44:K44)</f>
        <v>140.232</v>
      </c>
      <c r="M44" s="234">
        <f>IF(ISERROR(F44/L44-1),"         /0",(F44/L44-1))</f>
        <v>-0.17105225626105303</v>
      </c>
      <c r="N44" s="233">
        <v>219.12900000000002</v>
      </c>
      <c r="O44" s="230">
        <v>177.019</v>
      </c>
      <c r="P44" s="229"/>
      <c r="Q44" s="230"/>
      <c r="R44" s="229">
        <f>SUM(N44:Q44)</f>
        <v>396.148</v>
      </c>
      <c r="S44" s="232">
        <f>R44/$R$9</f>
        <v>0.0016517456485820195</v>
      </c>
      <c r="T44" s="231">
        <v>313.187</v>
      </c>
      <c r="U44" s="230">
        <v>184.715</v>
      </c>
      <c r="V44" s="229"/>
      <c r="W44" s="230"/>
      <c r="X44" s="229">
        <f>SUM(T44:W44)</f>
        <v>497.90200000000004</v>
      </c>
      <c r="Y44" s="228">
        <f>IF(ISERROR(R44/X44-1),"         /0",IF(R44/X44&gt;5,"  *  ",(R44/X44-1)))</f>
        <v>-0.20436551771232092</v>
      </c>
    </row>
    <row r="45" spans="1:25" s="220" customFormat="1" ht="19.5" customHeight="1">
      <c r="A45" s="235" t="s">
        <v>316</v>
      </c>
      <c r="B45" s="233">
        <v>38.646</v>
      </c>
      <c r="C45" s="230">
        <v>17.474</v>
      </c>
      <c r="D45" s="229">
        <v>0</v>
      </c>
      <c r="E45" s="230">
        <v>0</v>
      </c>
      <c r="F45" s="229">
        <f>SUM(B45:E45)</f>
        <v>56.120000000000005</v>
      </c>
      <c r="G45" s="232">
        <f>F45/$F$9</f>
        <v>0.001120506075810422</v>
      </c>
      <c r="H45" s="233">
        <v>36.68</v>
      </c>
      <c r="I45" s="230">
        <v>1.623</v>
      </c>
      <c r="J45" s="229"/>
      <c r="K45" s="230"/>
      <c r="L45" s="229">
        <f>SUM(H45:K45)</f>
        <v>38.303</v>
      </c>
      <c r="M45" s="234">
        <f>IF(ISERROR(F45/L45-1),"         /0",(F45/L45-1))</f>
        <v>0.46515938699318604</v>
      </c>
      <c r="N45" s="233">
        <v>181.68599999999998</v>
      </c>
      <c r="O45" s="230">
        <v>59.092</v>
      </c>
      <c r="P45" s="229">
        <v>0</v>
      </c>
      <c r="Q45" s="230"/>
      <c r="R45" s="229">
        <f>SUM(N45:Q45)</f>
        <v>240.77799999999996</v>
      </c>
      <c r="S45" s="232">
        <f>R45/$R$9</f>
        <v>0.001003927859724854</v>
      </c>
      <c r="T45" s="231">
        <v>164.37</v>
      </c>
      <c r="U45" s="230">
        <v>8.528</v>
      </c>
      <c r="V45" s="229"/>
      <c r="W45" s="230"/>
      <c r="X45" s="229">
        <f>SUM(T45:W45)</f>
        <v>172.898</v>
      </c>
      <c r="Y45" s="228">
        <f>IF(ISERROR(R45/X45-1),"         /0",IF(R45/X45&gt;5,"  *  ",(R45/X45-1)))</f>
        <v>0.3926014181771911</v>
      </c>
    </row>
    <row r="46" spans="1:25" s="220" customFormat="1" ht="19.5" customHeight="1">
      <c r="A46" s="235" t="s">
        <v>314</v>
      </c>
      <c r="B46" s="233">
        <v>29.782</v>
      </c>
      <c r="C46" s="230">
        <v>12.277999999999999</v>
      </c>
      <c r="D46" s="229">
        <v>0</v>
      </c>
      <c r="E46" s="230">
        <v>0</v>
      </c>
      <c r="F46" s="229">
        <f t="shared" si="8"/>
        <v>42.06</v>
      </c>
      <c r="G46" s="232">
        <f t="shared" si="9"/>
        <v>0.0008397805692905622</v>
      </c>
      <c r="H46" s="233">
        <v>31.146</v>
      </c>
      <c r="I46" s="230">
        <v>7.732</v>
      </c>
      <c r="J46" s="229"/>
      <c r="K46" s="230"/>
      <c r="L46" s="229">
        <f t="shared" si="10"/>
        <v>38.878</v>
      </c>
      <c r="M46" s="234">
        <f t="shared" si="16"/>
        <v>0.08184577395956594</v>
      </c>
      <c r="N46" s="233">
        <v>45.02100000000001</v>
      </c>
      <c r="O46" s="230">
        <v>28.765</v>
      </c>
      <c r="P46" s="229"/>
      <c r="Q46" s="230">
        <v>0</v>
      </c>
      <c r="R46" s="229">
        <f t="shared" si="11"/>
        <v>73.786</v>
      </c>
      <c r="S46" s="232">
        <f t="shared" si="12"/>
        <v>0.0003076519493378053</v>
      </c>
      <c r="T46" s="231">
        <v>87.472</v>
      </c>
      <c r="U46" s="230">
        <v>29.002</v>
      </c>
      <c r="V46" s="229">
        <v>0</v>
      </c>
      <c r="W46" s="230">
        <v>0</v>
      </c>
      <c r="X46" s="229">
        <f t="shared" si="13"/>
        <v>116.47399999999999</v>
      </c>
      <c r="Y46" s="228">
        <f t="shared" si="14"/>
        <v>-0.36650239538437757</v>
      </c>
    </row>
    <row r="47" spans="1:25" s="220" customFormat="1" ht="19.5" customHeight="1">
      <c r="A47" s="235" t="s">
        <v>312</v>
      </c>
      <c r="B47" s="233">
        <v>22.971</v>
      </c>
      <c r="C47" s="230">
        <v>7.147</v>
      </c>
      <c r="D47" s="229">
        <v>0</v>
      </c>
      <c r="E47" s="230">
        <v>0</v>
      </c>
      <c r="F47" s="229">
        <f t="shared" si="8"/>
        <v>30.118000000000002</v>
      </c>
      <c r="G47" s="232">
        <f t="shared" si="9"/>
        <v>0.0006013435850188576</v>
      </c>
      <c r="H47" s="233">
        <v>21.631</v>
      </c>
      <c r="I47" s="230">
        <v>12.117</v>
      </c>
      <c r="J47" s="229"/>
      <c r="K47" s="230"/>
      <c r="L47" s="229">
        <f t="shared" si="10"/>
        <v>33.748000000000005</v>
      </c>
      <c r="M47" s="234">
        <f t="shared" si="16"/>
        <v>-0.107561929595828</v>
      </c>
      <c r="N47" s="233">
        <v>99.742</v>
      </c>
      <c r="O47" s="230">
        <v>33.336</v>
      </c>
      <c r="P47" s="229"/>
      <c r="Q47" s="230">
        <v>0</v>
      </c>
      <c r="R47" s="229">
        <f t="shared" si="11"/>
        <v>133.078</v>
      </c>
      <c r="S47" s="232">
        <f t="shared" si="12"/>
        <v>0.0005548709255682169</v>
      </c>
      <c r="T47" s="231">
        <v>112.59</v>
      </c>
      <c r="U47" s="230">
        <v>60.584</v>
      </c>
      <c r="V47" s="229">
        <v>0</v>
      </c>
      <c r="W47" s="230">
        <v>0</v>
      </c>
      <c r="X47" s="229">
        <f t="shared" si="13"/>
        <v>173.174</v>
      </c>
      <c r="Y47" s="228">
        <f t="shared" si="14"/>
        <v>-0.23153591185743816</v>
      </c>
    </row>
    <row r="48" spans="1:25" s="220" customFormat="1" ht="19.5" customHeight="1" thickBot="1">
      <c r="A48" s="235" t="s">
        <v>262</v>
      </c>
      <c r="B48" s="233">
        <v>250.521</v>
      </c>
      <c r="C48" s="230">
        <v>48.224000000000004</v>
      </c>
      <c r="D48" s="229">
        <v>0.65</v>
      </c>
      <c r="E48" s="230">
        <v>12.518</v>
      </c>
      <c r="F48" s="229">
        <f t="shared" si="8"/>
        <v>311.913</v>
      </c>
      <c r="G48" s="232">
        <f t="shared" si="9"/>
        <v>0.006227733635499931</v>
      </c>
      <c r="H48" s="233">
        <v>173.69</v>
      </c>
      <c r="I48" s="230">
        <v>116.08600000000001</v>
      </c>
      <c r="J48" s="229">
        <v>2.27</v>
      </c>
      <c r="K48" s="230">
        <v>2.66</v>
      </c>
      <c r="L48" s="229">
        <f t="shared" si="10"/>
        <v>294.706</v>
      </c>
      <c r="M48" s="234">
        <f t="shared" si="16"/>
        <v>0.05838700263991914</v>
      </c>
      <c r="N48" s="233">
        <v>1544.7010000000002</v>
      </c>
      <c r="O48" s="230">
        <v>276.761</v>
      </c>
      <c r="P48" s="229">
        <v>11.475999999999997</v>
      </c>
      <c r="Q48" s="230">
        <v>63.40899999999999</v>
      </c>
      <c r="R48" s="229">
        <f t="shared" si="11"/>
        <v>1896.3470000000002</v>
      </c>
      <c r="S48" s="232">
        <f t="shared" si="12"/>
        <v>0.007906850231356885</v>
      </c>
      <c r="T48" s="231">
        <v>874.596</v>
      </c>
      <c r="U48" s="230">
        <v>485.97499999999997</v>
      </c>
      <c r="V48" s="229">
        <v>37.147999999999996</v>
      </c>
      <c r="W48" s="230">
        <v>58.812999999999995</v>
      </c>
      <c r="X48" s="229">
        <f t="shared" si="13"/>
        <v>1456.532</v>
      </c>
      <c r="Y48" s="228">
        <f t="shared" si="14"/>
        <v>0.3019604100699471</v>
      </c>
    </row>
    <row r="49" spans="1:25" s="236" customFormat="1" ht="19.5" customHeight="1">
      <c r="A49" s="243" t="s">
        <v>57</v>
      </c>
      <c r="B49" s="240">
        <f>SUM(B50:B53)</f>
        <v>343.623</v>
      </c>
      <c r="C49" s="239">
        <f>SUM(C50:C53)</f>
        <v>108.79700000000001</v>
      </c>
      <c r="D49" s="238">
        <f>SUM(D50:D53)</f>
        <v>0.49</v>
      </c>
      <c r="E49" s="239">
        <f>SUM(E50:E53)</f>
        <v>50.902</v>
      </c>
      <c r="F49" s="238">
        <f t="shared" si="8"/>
        <v>503.812</v>
      </c>
      <c r="G49" s="241">
        <f t="shared" si="9"/>
        <v>0.010059237474451182</v>
      </c>
      <c r="H49" s="240">
        <f>SUM(H50:H53)</f>
        <v>583.475</v>
      </c>
      <c r="I49" s="239">
        <f>SUM(I50:I53)</f>
        <v>212.17999999999998</v>
      </c>
      <c r="J49" s="238">
        <f>SUM(J50:J53)</f>
        <v>0</v>
      </c>
      <c r="K49" s="239">
        <f>SUM(K50:K53)</f>
        <v>0</v>
      </c>
      <c r="L49" s="238">
        <f t="shared" si="10"/>
        <v>795.655</v>
      </c>
      <c r="M49" s="242">
        <f t="shared" si="16"/>
        <v>-0.36679591028775027</v>
      </c>
      <c r="N49" s="240">
        <f>SUM(N50:N53)</f>
        <v>2250.842</v>
      </c>
      <c r="O49" s="239">
        <f>SUM(O50:O53)</f>
        <v>796.0390000000001</v>
      </c>
      <c r="P49" s="238">
        <f>SUM(P50:P53)</f>
        <v>1.083</v>
      </c>
      <c r="Q49" s="239">
        <f>SUM(Q50:Q53)</f>
        <v>425.265</v>
      </c>
      <c r="R49" s="238">
        <f t="shared" si="11"/>
        <v>3473.2290000000003</v>
      </c>
      <c r="S49" s="241">
        <f t="shared" si="12"/>
        <v>0.014481685852961215</v>
      </c>
      <c r="T49" s="240">
        <f>SUM(T50:T53)</f>
        <v>2846.784</v>
      </c>
      <c r="U49" s="239">
        <f>SUM(U50:U53)</f>
        <v>1075.157</v>
      </c>
      <c r="V49" s="238">
        <f>SUM(V50:V53)</f>
        <v>0.275</v>
      </c>
      <c r="W49" s="239">
        <f>SUM(W50:W53)</f>
        <v>7.904</v>
      </c>
      <c r="X49" s="238">
        <f t="shared" si="13"/>
        <v>3930.12</v>
      </c>
      <c r="Y49" s="237">
        <f t="shared" si="14"/>
        <v>-0.11625370217703268</v>
      </c>
    </row>
    <row r="50" spans="1:25" ht="19.5" customHeight="1">
      <c r="A50" s="235" t="s">
        <v>320</v>
      </c>
      <c r="B50" s="233">
        <v>156.631</v>
      </c>
      <c r="C50" s="230">
        <v>41.664</v>
      </c>
      <c r="D50" s="229">
        <v>0.49</v>
      </c>
      <c r="E50" s="230">
        <v>0</v>
      </c>
      <c r="F50" s="229">
        <f t="shared" si="8"/>
        <v>198.78500000000003</v>
      </c>
      <c r="G50" s="232">
        <f t="shared" si="9"/>
        <v>0.00396899145188836</v>
      </c>
      <c r="H50" s="233">
        <v>386.519</v>
      </c>
      <c r="I50" s="230">
        <v>57.206999999999994</v>
      </c>
      <c r="J50" s="229"/>
      <c r="K50" s="230"/>
      <c r="L50" s="229">
        <f t="shared" si="10"/>
        <v>443.726</v>
      </c>
      <c r="M50" s="234">
        <f t="shared" si="16"/>
        <v>-0.5520095734755232</v>
      </c>
      <c r="N50" s="233">
        <v>1123.404</v>
      </c>
      <c r="O50" s="230">
        <v>287.168</v>
      </c>
      <c r="P50" s="229">
        <v>0.49</v>
      </c>
      <c r="Q50" s="230">
        <v>0</v>
      </c>
      <c r="R50" s="229">
        <f t="shared" si="11"/>
        <v>1411.0620000000001</v>
      </c>
      <c r="S50" s="232">
        <f t="shared" si="12"/>
        <v>0.005883446384632616</v>
      </c>
      <c r="T50" s="231">
        <v>1639.123</v>
      </c>
      <c r="U50" s="230">
        <v>264.797</v>
      </c>
      <c r="V50" s="229">
        <v>0.2</v>
      </c>
      <c r="W50" s="230">
        <v>6.622</v>
      </c>
      <c r="X50" s="229">
        <f t="shared" si="13"/>
        <v>1910.7420000000002</v>
      </c>
      <c r="Y50" s="228">
        <f t="shared" si="14"/>
        <v>-0.2615109732240145</v>
      </c>
    </row>
    <row r="51" spans="1:25" ht="19.5" customHeight="1">
      <c r="A51" s="235" t="s">
        <v>319</v>
      </c>
      <c r="B51" s="233">
        <v>145.163</v>
      </c>
      <c r="C51" s="230">
        <v>10.058</v>
      </c>
      <c r="D51" s="229">
        <v>0</v>
      </c>
      <c r="E51" s="230">
        <v>0</v>
      </c>
      <c r="F51" s="229">
        <f t="shared" si="8"/>
        <v>155.221</v>
      </c>
      <c r="G51" s="232">
        <f t="shared" si="9"/>
        <v>0.0030991816392261138</v>
      </c>
      <c r="H51" s="233">
        <v>78.31</v>
      </c>
      <c r="I51" s="230">
        <v>3.883</v>
      </c>
      <c r="J51" s="229">
        <v>0</v>
      </c>
      <c r="K51" s="230">
        <v>0</v>
      </c>
      <c r="L51" s="229">
        <f t="shared" si="10"/>
        <v>82.193</v>
      </c>
      <c r="M51" s="234">
        <f t="shared" si="16"/>
        <v>0.8884941540033824</v>
      </c>
      <c r="N51" s="233">
        <v>737.827</v>
      </c>
      <c r="O51" s="230">
        <v>61.888000000000005</v>
      </c>
      <c r="P51" s="229">
        <v>0</v>
      </c>
      <c r="Q51" s="230">
        <v>0.07</v>
      </c>
      <c r="R51" s="229">
        <f t="shared" si="11"/>
        <v>799.7850000000001</v>
      </c>
      <c r="S51" s="232">
        <f t="shared" si="12"/>
        <v>0.0033347168067267047</v>
      </c>
      <c r="T51" s="231">
        <v>733.701</v>
      </c>
      <c r="U51" s="230">
        <v>45.480999999999995</v>
      </c>
      <c r="V51" s="229">
        <v>0</v>
      </c>
      <c r="W51" s="230">
        <v>0</v>
      </c>
      <c r="X51" s="229">
        <f t="shared" si="13"/>
        <v>779.182</v>
      </c>
      <c r="Y51" s="228">
        <f t="shared" si="14"/>
        <v>0.026441832588535163</v>
      </c>
    </row>
    <row r="52" spans="1:25" ht="19.5" customHeight="1">
      <c r="A52" s="235" t="s">
        <v>318</v>
      </c>
      <c r="B52" s="233">
        <v>40.204</v>
      </c>
      <c r="C52" s="230">
        <v>56.077</v>
      </c>
      <c r="D52" s="229">
        <v>0</v>
      </c>
      <c r="E52" s="230">
        <v>0</v>
      </c>
      <c r="F52" s="229">
        <f t="shared" si="8"/>
        <v>96.281</v>
      </c>
      <c r="G52" s="232">
        <f t="shared" si="9"/>
        <v>0.0019223707320937856</v>
      </c>
      <c r="H52" s="233">
        <v>12.486</v>
      </c>
      <c r="I52" s="230">
        <v>62.056</v>
      </c>
      <c r="J52" s="229"/>
      <c r="K52" s="230"/>
      <c r="L52" s="229">
        <f t="shared" si="10"/>
        <v>74.542</v>
      </c>
      <c r="M52" s="234">
        <f t="shared" si="16"/>
        <v>0.29163424646508007</v>
      </c>
      <c r="N52" s="233">
        <v>147.733</v>
      </c>
      <c r="O52" s="230">
        <v>236.661</v>
      </c>
      <c r="P52" s="229">
        <v>0.593</v>
      </c>
      <c r="Q52" s="230">
        <v>0</v>
      </c>
      <c r="R52" s="229">
        <f t="shared" si="11"/>
        <v>384.987</v>
      </c>
      <c r="S52" s="232">
        <f t="shared" si="12"/>
        <v>0.0016052096741890555</v>
      </c>
      <c r="T52" s="231">
        <v>53.346</v>
      </c>
      <c r="U52" s="230">
        <v>297.09700000000004</v>
      </c>
      <c r="V52" s="229">
        <v>0</v>
      </c>
      <c r="W52" s="230">
        <v>0</v>
      </c>
      <c r="X52" s="229">
        <f t="shared" si="13"/>
        <v>350.44300000000004</v>
      </c>
      <c r="Y52" s="228">
        <f t="shared" si="14"/>
        <v>0.09857237838963817</v>
      </c>
    </row>
    <row r="53" spans="1:25" ht="19.5" customHeight="1" thickBot="1">
      <c r="A53" s="235" t="s">
        <v>262</v>
      </c>
      <c r="B53" s="233">
        <v>1.625</v>
      </c>
      <c r="C53" s="230">
        <v>0.998</v>
      </c>
      <c r="D53" s="229">
        <v>0</v>
      </c>
      <c r="E53" s="230">
        <v>50.902</v>
      </c>
      <c r="F53" s="229">
        <f t="shared" si="8"/>
        <v>53.525</v>
      </c>
      <c r="G53" s="232">
        <f t="shared" si="9"/>
        <v>0.001068693651242923</v>
      </c>
      <c r="H53" s="233">
        <v>106.16</v>
      </c>
      <c r="I53" s="230">
        <v>89.03399999999999</v>
      </c>
      <c r="J53" s="229">
        <v>0</v>
      </c>
      <c r="K53" s="230">
        <v>0</v>
      </c>
      <c r="L53" s="229">
        <f t="shared" si="10"/>
        <v>195.194</v>
      </c>
      <c r="M53" s="234">
        <f t="shared" si="16"/>
        <v>-0.7257856286566186</v>
      </c>
      <c r="N53" s="233">
        <v>241.87800000000001</v>
      </c>
      <c r="O53" s="230">
        <v>210.32200000000003</v>
      </c>
      <c r="P53" s="229">
        <v>0</v>
      </c>
      <c r="Q53" s="230">
        <v>425.195</v>
      </c>
      <c r="R53" s="229">
        <f t="shared" si="11"/>
        <v>877.395</v>
      </c>
      <c r="S53" s="232">
        <f t="shared" si="12"/>
        <v>0.003658312987412838</v>
      </c>
      <c r="T53" s="231">
        <v>420.6139999999999</v>
      </c>
      <c r="U53" s="230">
        <v>467.782</v>
      </c>
      <c r="V53" s="229">
        <v>0.075</v>
      </c>
      <c r="W53" s="230">
        <v>1.282</v>
      </c>
      <c r="X53" s="229">
        <f t="shared" si="13"/>
        <v>889.753</v>
      </c>
      <c r="Y53" s="228">
        <f t="shared" si="14"/>
        <v>-0.013889247914870784</v>
      </c>
    </row>
    <row r="54" spans="1:25" s="220" customFormat="1" ht="19.5" customHeight="1" thickBot="1">
      <c r="A54" s="227" t="s">
        <v>56</v>
      </c>
      <c r="B54" s="224">
        <v>74.633</v>
      </c>
      <c r="C54" s="223">
        <v>15.042</v>
      </c>
      <c r="D54" s="222">
        <v>0</v>
      </c>
      <c r="E54" s="223">
        <v>1.64</v>
      </c>
      <c r="F54" s="222">
        <f t="shared" si="8"/>
        <v>91.315</v>
      </c>
      <c r="G54" s="225">
        <f t="shared" si="9"/>
        <v>0.001823218323460953</v>
      </c>
      <c r="H54" s="224">
        <v>79.045</v>
      </c>
      <c r="I54" s="223">
        <v>0</v>
      </c>
      <c r="J54" s="222"/>
      <c r="K54" s="223"/>
      <c r="L54" s="222">
        <f t="shared" si="10"/>
        <v>79.045</v>
      </c>
      <c r="M54" s="226">
        <f t="shared" si="16"/>
        <v>0.15522803466379909</v>
      </c>
      <c r="N54" s="224">
        <v>406.325</v>
      </c>
      <c r="O54" s="223">
        <v>62.33599999999999</v>
      </c>
      <c r="P54" s="222">
        <v>0.42999999999999994</v>
      </c>
      <c r="Q54" s="223">
        <v>65.719</v>
      </c>
      <c r="R54" s="222">
        <f t="shared" si="11"/>
        <v>534.81</v>
      </c>
      <c r="S54" s="225">
        <f t="shared" si="12"/>
        <v>0.0022298991546546992</v>
      </c>
      <c r="T54" s="224">
        <v>421.06800000000004</v>
      </c>
      <c r="U54" s="223">
        <v>7.309</v>
      </c>
      <c r="V54" s="222">
        <v>0</v>
      </c>
      <c r="W54" s="223">
        <v>0</v>
      </c>
      <c r="X54" s="222">
        <f t="shared" si="13"/>
        <v>428.37700000000007</v>
      </c>
      <c r="Y54" s="221">
        <f t="shared" si="14"/>
        <v>0.2484563830457749</v>
      </c>
    </row>
    <row r="55" ht="15" thickTop="1">
      <c r="A55" s="121" t="s">
        <v>43</v>
      </c>
    </row>
    <row r="56" ht="14.25">
      <c r="A56" s="121" t="s">
        <v>55</v>
      </c>
    </row>
    <row r="57" ht="14.25">
      <c r="A57" s="128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5:Y65536 M55:M65536 Y3 M3 M5 Y5 Y7:Y8 M7:M8">
    <cfRule type="cellIs" priority="4" dxfId="93" operator="lessThan" stopIfTrue="1">
      <formula>0</formula>
    </cfRule>
  </conditionalFormatting>
  <conditionalFormatting sqref="Y9:Y54 M9:M54">
    <cfRule type="cellIs" priority="5" dxfId="93" operator="lessThan" stopIfTrue="1">
      <formula>0</formula>
    </cfRule>
    <cfRule type="cellIs" priority="6" dxfId="95" operator="greaterThanOrEqual" stopIfTrue="1">
      <formula>0</formula>
    </cfRule>
  </conditionalFormatting>
  <conditionalFormatting sqref="Y48 M48">
    <cfRule type="cellIs" priority="2" dxfId="93" operator="lessThan" stopIfTrue="1">
      <formula>0</formula>
    </cfRule>
    <cfRule type="cellIs" priority="3" dxfId="95" operator="greaterThanOrEqual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9:W49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9"/>
  <sheetViews>
    <sheetView showGridLines="0" zoomScale="80" zoomScaleNormal="80" zoomScalePageLayoutView="0" workbookViewId="0" topLeftCell="A13">
      <selection activeCell="S27" sqref="S27"/>
    </sheetView>
  </sheetViews>
  <sheetFormatPr defaultColWidth="8.00390625" defaultRowHeight="15"/>
  <cols>
    <col min="1" max="1" width="20.28125" style="128" customWidth="1"/>
    <col min="2" max="2" width="8.7109375" style="128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28125" style="128" bestFit="1" customWidth="1"/>
    <col min="7" max="7" width="11.28125" style="128" customWidth="1"/>
    <col min="8" max="8" width="9.28125" style="128" bestFit="1" customWidth="1"/>
    <col min="9" max="9" width="9.7109375" style="128" bestFit="1" customWidth="1"/>
    <col min="10" max="10" width="8.7109375" style="128" customWidth="1"/>
    <col min="11" max="11" width="9.7109375" style="128" bestFit="1" customWidth="1"/>
    <col min="12" max="12" width="9.28125" style="128" bestFit="1" customWidth="1"/>
    <col min="13" max="13" width="9.28125" style="128" customWidth="1"/>
    <col min="14" max="14" width="9.7109375" style="128" customWidth="1"/>
    <col min="15" max="15" width="10.8515625" style="128" customWidth="1"/>
    <col min="16" max="16" width="9.7109375" style="128" customWidth="1"/>
    <col min="17" max="17" width="10.140625" style="128" customWidth="1"/>
    <col min="18" max="18" width="10.7109375" style="128" customWidth="1"/>
    <col min="19" max="19" width="11.00390625" style="128" customWidth="1"/>
    <col min="20" max="24" width="10.28125" style="128" customWidth="1"/>
    <col min="25" max="25" width="8.7109375" style="128" bestFit="1" customWidth="1"/>
    <col min="26" max="16384" width="8.00390625" style="128" customWidth="1"/>
  </cols>
  <sheetData>
    <row r="1" spans="24:25" ht="18.75" thickBot="1">
      <c r="X1" s="574" t="s">
        <v>28</v>
      </c>
      <c r="Y1" s="575"/>
    </row>
    <row r="2" ht="5.25" customHeight="1" thickBot="1"/>
    <row r="3" spans="1:25" ht="24" customHeight="1" thickTop="1">
      <c r="A3" s="635" t="s">
        <v>72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7"/>
    </row>
    <row r="4" spans="1:25" ht="21" customHeight="1" thickBot="1">
      <c r="A4" s="650" t="s">
        <v>45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2"/>
    </row>
    <row r="5" spans="1:25" s="270" customFormat="1" ht="18" customHeight="1" thickBot="1" thickTop="1">
      <c r="A5" s="638" t="s">
        <v>71</v>
      </c>
      <c r="B5" s="656" t="s">
        <v>36</v>
      </c>
      <c r="C5" s="657"/>
      <c r="D5" s="657"/>
      <c r="E5" s="657"/>
      <c r="F5" s="657"/>
      <c r="G5" s="657"/>
      <c r="H5" s="657"/>
      <c r="I5" s="657"/>
      <c r="J5" s="658"/>
      <c r="K5" s="658"/>
      <c r="L5" s="658"/>
      <c r="M5" s="659"/>
      <c r="N5" s="656" t="s">
        <v>35</v>
      </c>
      <c r="O5" s="657"/>
      <c r="P5" s="657"/>
      <c r="Q5" s="657"/>
      <c r="R5" s="657"/>
      <c r="S5" s="657"/>
      <c r="T5" s="657"/>
      <c r="U5" s="657"/>
      <c r="V5" s="657"/>
      <c r="W5" s="657"/>
      <c r="X5" s="657"/>
      <c r="Y5" s="660"/>
    </row>
    <row r="6" spans="1:25" s="168" customFormat="1" ht="26.25" customHeight="1" thickBot="1">
      <c r="A6" s="639"/>
      <c r="B6" s="645" t="s">
        <v>153</v>
      </c>
      <c r="C6" s="646"/>
      <c r="D6" s="646"/>
      <c r="E6" s="646"/>
      <c r="F6" s="646"/>
      <c r="G6" s="642" t="s">
        <v>34</v>
      </c>
      <c r="H6" s="645" t="s">
        <v>154</v>
      </c>
      <c r="I6" s="646"/>
      <c r="J6" s="646"/>
      <c r="K6" s="646"/>
      <c r="L6" s="646"/>
      <c r="M6" s="653" t="s">
        <v>33</v>
      </c>
      <c r="N6" s="645" t="s">
        <v>155</v>
      </c>
      <c r="O6" s="646"/>
      <c r="P6" s="646"/>
      <c r="Q6" s="646"/>
      <c r="R6" s="646"/>
      <c r="S6" s="642" t="s">
        <v>34</v>
      </c>
      <c r="T6" s="645" t="s">
        <v>156</v>
      </c>
      <c r="U6" s="646"/>
      <c r="V6" s="646"/>
      <c r="W6" s="646"/>
      <c r="X6" s="646"/>
      <c r="Y6" s="647" t="s">
        <v>33</v>
      </c>
    </row>
    <row r="7" spans="1:25" s="168" customFormat="1" ht="26.25" customHeight="1">
      <c r="A7" s="640"/>
      <c r="B7" s="573" t="s">
        <v>22</v>
      </c>
      <c r="C7" s="569"/>
      <c r="D7" s="568" t="s">
        <v>21</v>
      </c>
      <c r="E7" s="569"/>
      <c r="F7" s="665" t="s">
        <v>17</v>
      </c>
      <c r="G7" s="643"/>
      <c r="H7" s="573" t="s">
        <v>22</v>
      </c>
      <c r="I7" s="569"/>
      <c r="J7" s="568" t="s">
        <v>21</v>
      </c>
      <c r="K7" s="569"/>
      <c r="L7" s="665" t="s">
        <v>17</v>
      </c>
      <c r="M7" s="654"/>
      <c r="N7" s="573" t="s">
        <v>22</v>
      </c>
      <c r="O7" s="569"/>
      <c r="P7" s="568" t="s">
        <v>21</v>
      </c>
      <c r="Q7" s="569"/>
      <c r="R7" s="665" t="s">
        <v>17</v>
      </c>
      <c r="S7" s="643"/>
      <c r="T7" s="573" t="s">
        <v>22</v>
      </c>
      <c r="U7" s="569"/>
      <c r="V7" s="568" t="s">
        <v>21</v>
      </c>
      <c r="W7" s="569"/>
      <c r="X7" s="665" t="s">
        <v>17</v>
      </c>
      <c r="Y7" s="648"/>
    </row>
    <row r="8" spans="1:25" s="266" customFormat="1" ht="15.75" customHeight="1" thickBot="1">
      <c r="A8" s="641"/>
      <c r="B8" s="269" t="s">
        <v>31</v>
      </c>
      <c r="C8" s="267" t="s">
        <v>30</v>
      </c>
      <c r="D8" s="268" t="s">
        <v>31</v>
      </c>
      <c r="E8" s="267" t="s">
        <v>30</v>
      </c>
      <c r="F8" s="634"/>
      <c r="G8" s="644"/>
      <c r="H8" s="269" t="s">
        <v>31</v>
      </c>
      <c r="I8" s="267" t="s">
        <v>30</v>
      </c>
      <c r="J8" s="268" t="s">
        <v>31</v>
      </c>
      <c r="K8" s="267" t="s">
        <v>30</v>
      </c>
      <c r="L8" s="634"/>
      <c r="M8" s="655"/>
      <c r="N8" s="269" t="s">
        <v>31</v>
      </c>
      <c r="O8" s="267" t="s">
        <v>30</v>
      </c>
      <c r="P8" s="268" t="s">
        <v>31</v>
      </c>
      <c r="Q8" s="267" t="s">
        <v>30</v>
      </c>
      <c r="R8" s="634"/>
      <c r="S8" s="644"/>
      <c r="T8" s="269" t="s">
        <v>31</v>
      </c>
      <c r="U8" s="267" t="s">
        <v>30</v>
      </c>
      <c r="V8" s="268" t="s">
        <v>31</v>
      </c>
      <c r="W8" s="267" t="s">
        <v>30</v>
      </c>
      <c r="X8" s="634"/>
      <c r="Y8" s="649"/>
    </row>
    <row r="9" spans="1:25" s="157" customFormat="1" ht="18" customHeight="1" thickBot="1" thickTop="1">
      <c r="A9" s="329" t="s">
        <v>24</v>
      </c>
      <c r="B9" s="321">
        <f>B10+B14+B25+B33+B41+B46</f>
        <v>29412.063</v>
      </c>
      <c r="C9" s="320">
        <f>C10+C14+C25+C33+C41+C46</f>
        <v>15499.042000000001</v>
      </c>
      <c r="D9" s="319">
        <f>D10+D14+D25+D33+D41+D46</f>
        <v>3798.7889999999998</v>
      </c>
      <c r="E9" s="320">
        <f>E10+E14+E25+E33+E41+E46</f>
        <v>1374.6180000000004</v>
      </c>
      <c r="F9" s="319">
        <f>SUM(B9:E9)</f>
        <v>50084.511999999995</v>
      </c>
      <c r="G9" s="322">
        <f>F9/$F$9</f>
        <v>1</v>
      </c>
      <c r="H9" s="321">
        <f>H10+H14+H25+H33+H41+H46</f>
        <v>28070.918</v>
      </c>
      <c r="I9" s="320">
        <f>I10+I14+I25+I33+I41+I46</f>
        <v>15180.268000000002</v>
      </c>
      <c r="J9" s="319">
        <f>J10+J14+J25+J33+J41+J46</f>
        <v>2740.1969999999997</v>
      </c>
      <c r="K9" s="320">
        <f>K10+K14+K25+K33+K41+K46</f>
        <v>1668.8620000000003</v>
      </c>
      <c r="L9" s="319">
        <f>SUM(H9:K9)</f>
        <v>47660.245</v>
      </c>
      <c r="M9" s="446">
        <f>IF(ISERROR(F9/L9-1),"         /0",(F9/L9-1))</f>
        <v>0.0508656008797268</v>
      </c>
      <c r="N9" s="321">
        <f>N10+N14+N25+N33+N41+N46</f>
        <v>138157.084</v>
      </c>
      <c r="O9" s="320">
        <f>O10+O14+O25+O33+O41+O46</f>
        <v>71274.95399999997</v>
      </c>
      <c r="P9" s="319">
        <f>P10+P14+P25+P33+P41+P46</f>
        <v>20304.602</v>
      </c>
      <c r="Q9" s="320">
        <f>Q10+Q14+Q25+Q33+Q41+Q46</f>
        <v>10099.317999999997</v>
      </c>
      <c r="R9" s="319">
        <f>SUM(N9:Q9)</f>
        <v>239835.95799999996</v>
      </c>
      <c r="S9" s="322">
        <f>R9/$R$9</f>
        <v>1</v>
      </c>
      <c r="T9" s="321">
        <f>T10+T14+T25+T33+T41+T46</f>
        <v>138439.35299999994</v>
      </c>
      <c r="U9" s="320">
        <f>U10+U14+U25+U33+U41+U46</f>
        <v>77247.15300000002</v>
      </c>
      <c r="V9" s="319">
        <f>V10+V14+V25+V33+V41+V46</f>
        <v>14727.246</v>
      </c>
      <c r="W9" s="320">
        <f>W10+W14+W25+W33+W41+W46</f>
        <v>8902.654</v>
      </c>
      <c r="X9" s="319">
        <f>SUM(T9:W9)</f>
        <v>239316.406</v>
      </c>
      <c r="Y9" s="318">
        <f>IF(ISERROR(R9/X9-1),"         /0",(R9/X9-1))</f>
        <v>0.002170983630766843</v>
      </c>
    </row>
    <row r="10" spans="1:25" s="283" customFormat="1" ht="19.5" customHeight="1" thickTop="1">
      <c r="A10" s="292" t="s">
        <v>61</v>
      </c>
      <c r="B10" s="289">
        <f>SUM(B11:B13)</f>
        <v>20347.344999999998</v>
      </c>
      <c r="C10" s="288">
        <f>SUM(C11:C13)</f>
        <v>8058.090000000001</v>
      </c>
      <c r="D10" s="287">
        <f>SUM(D11:D13)</f>
        <v>3690.25</v>
      </c>
      <c r="E10" s="286">
        <f>SUM(E11:E13)</f>
        <v>975.9170000000001</v>
      </c>
      <c r="F10" s="287">
        <f aca="true" t="shared" si="0" ref="F10:F46">SUM(B10:E10)</f>
        <v>33071.602</v>
      </c>
      <c r="G10" s="290">
        <f aca="true" t="shared" si="1" ref="G10:G46">F10/$F$9</f>
        <v>0.6603159475727747</v>
      </c>
      <c r="H10" s="289">
        <f>SUM(H11:H13)</f>
        <v>18640.826</v>
      </c>
      <c r="I10" s="288">
        <f>SUM(I11:I13)</f>
        <v>7274.801</v>
      </c>
      <c r="J10" s="287">
        <f>SUM(J11:J13)</f>
        <v>2526.7529999999997</v>
      </c>
      <c r="K10" s="286">
        <f>SUM(K11:K13)</f>
        <v>1183.017</v>
      </c>
      <c r="L10" s="287">
        <f aca="true" t="shared" si="2" ref="L10:L46">SUM(H10:K10)</f>
        <v>29625.397</v>
      </c>
      <c r="M10" s="291">
        <f aca="true" t="shared" si="3" ref="M10:M23">IF(ISERROR(F10/L10-1),"         /0",(F10/L10-1))</f>
        <v>0.11632603606966008</v>
      </c>
      <c r="N10" s="289">
        <f>SUM(N11:N13)</f>
        <v>95948.94099999999</v>
      </c>
      <c r="O10" s="288">
        <f>SUM(O11:O13)</f>
        <v>37800.58999999997</v>
      </c>
      <c r="P10" s="287">
        <f>SUM(P11:P13)</f>
        <v>19581.142</v>
      </c>
      <c r="Q10" s="286">
        <f>SUM(Q11:Q13)</f>
        <v>6620.1539999999995</v>
      </c>
      <c r="R10" s="287">
        <f aca="true" t="shared" si="4" ref="R10:R46">SUM(N10:Q10)</f>
        <v>159950.82699999996</v>
      </c>
      <c r="S10" s="290">
        <f aca="true" t="shared" si="5" ref="S10:S46">R10/$R$9</f>
        <v>0.666917622919579</v>
      </c>
      <c r="T10" s="289">
        <f>SUM(T11:T13)</f>
        <v>96321.16299999994</v>
      </c>
      <c r="U10" s="288">
        <f>SUM(U11:U13)</f>
        <v>37642.34600000001</v>
      </c>
      <c r="V10" s="287">
        <f>SUM(V11:V13)</f>
        <v>12697.865</v>
      </c>
      <c r="W10" s="286">
        <f>SUM(W11:W13)</f>
        <v>6207.3240000000005</v>
      </c>
      <c r="X10" s="287">
        <f aca="true" t="shared" si="6" ref="X10:X42">SUM(T10:W10)</f>
        <v>152868.69799999995</v>
      </c>
      <c r="Y10" s="284">
        <f aca="true" t="shared" si="7" ref="Y10:Y46">IF(ISERROR(R10/X10-1),"         /0",IF(R10/X10&gt;5,"  *  ",(R10/X10-1)))</f>
        <v>0.04632818289588636</v>
      </c>
    </row>
    <row r="11" spans="1:25" ht="19.5" customHeight="1">
      <c r="A11" s="235" t="s">
        <v>324</v>
      </c>
      <c r="B11" s="233">
        <v>19904.92</v>
      </c>
      <c r="C11" s="230">
        <v>7971.845000000001</v>
      </c>
      <c r="D11" s="229">
        <v>3690.25</v>
      </c>
      <c r="E11" s="281">
        <v>975.9170000000001</v>
      </c>
      <c r="F11" s="229">
        <f t="shared" si="0"/>
        <v>32542.932</v>
      </c>
      <c r="G11" s="232">
        <f t="shared" si="1"/>
        <v>0.6497603890000966</v>
      </c>
      <c r="H11" s="233">
        <v>18188.919</v>
      </c>
      <c r="I11" s="230">
        <v>6749.669</v>
      </c>
      <c r="J11" s="229">
        <v>2526.7529999999997</v>
      </c>
      <c r="K11" s="281">
        <v>1183.017</v>
      </c>
      <c r="L11" s="229">
        <f t="shared" si="2"/>
        <v>28648.358000000004</v>
      </c>
      <c r="M11" s="234">
        <f t="shared" si="3"/>
        <v>0.13594405654941877</v>
      </c>
      <c r="N11" s="233">
        <v>93801.215</v>
      </c>
      <c r="O11" s="230">
        <v>37153.65099999997</v>
      </c>
      <c r="P11" s="229">
        <v>19581.142</v>
      </c>
      <c r="Q11" s="281">
        <v>6620.1539999999995</v>
      </c>
      <c r="R11" s="229">
        <f t="shared" si="4"/>
        <v>157156.16199999998</v>
      </c>
      <c r="S11" s="232">
        <f t="shared" si="5"/>
        <v>0.6552652209056993</v>
      </c>
      <c r="T11" s="233">
        <v>94484.56699999995</v>
      </c>
      <c r="U11" s="230">
        <v>35029.61100000001</v>
      </c>
      <c r="V11" s="229">
        <v>12095.267</v>
      </c>
      <c r="W11" s="281">
        <v>6207.3240000000005</v>
      </c>
      <c r="X11" s="229">
        <f t="shared" si="6"/>
        <v>147816.76899999994</v>
      </c>
      <c r="Y11" s="228">
        <f t="shared" si="7"/>
        <v>0.06318222934503481</v>
      </c>
    </row>
    <row r="12" spans="1:25" ht="19.5" customHeight="1">
      <c r="A12" s="235" t="s">
        <v>326</v>
      </c>
      <c r="B12" s="233">
        <v>298.299</v>
      </c>
      <c r="C12" s="230">
        <v>1.459</v>
      </c>
      <c r="D12" s="229">
        <v>0</v>
      </c>
      <c r="E12" s="281">
        <v>0</v>
      </c>
      <c r="F12" s="229">
        <f t="shared" si="0"/>
        <v>299.758</v>
      </c>
      <c r="G12" s="232">
        <f t="shared" si="1"/>
        <v>0.005985043839500722</v>
      </c>
      <c r="H12" s="233">
        <v>301.498</v>
      </c>
      <c r="I12" s="230">
        <v>419.456</v>
      </c>
      <c r="J12" s="229"/>
      <c r="K12" s="281"/>
      <c r="L12" s="229">
        <f t="shared" si="2"/>
        <v>720.954</v>
      </c>
      <c r="M12" s="234">
        <f t="shared" si="3"/>
        <v>-0.5842203524774119</v>
      </c>
      <c r="N12" s="233">
        <v>1294.363</v>
      </c>
      <c r="O12" s="230">
        <v>4.132</v>
      </c>
      <c r="P12" s="229">
        <v>0</v>
      </c>
      <c r="Q12" s="281">
        <v>0</v>
      </c>
      <c r="R12" s="229">
        <f t="shared" si="4"/>
        <v>1298.4950000000001</v>
      </c>
      <c r="S12" s="232">
        <f t="shared" si="5"/>
        <v>0.005414096413349329</v>
      </c>
      <c r="T12" s="233">
        <v>1157.6049999999998</v>
      </c>
      <c r="U12" s="230">
        <v>2030.7230000000004</v>
      </c>
      <c r="V12" s="229">
        <v>602.553</v>
      </c>
      <c r="W12" s="281"/>
      <c r="X12" s="229">
        <f t="shared" si="6"/>
        <v>3790.8810000000003</v>
      </c>
      <c r="Y12" s="228">
        <f t="shared" si="7"/>
        <v>-0.65746880474486</v>
      </c>
    </row>
    <row r="13" spans="1:25" ht="19.5" customHeight="1" thickBot="1">
      <c r="A13" s="258" t="s">
        <v>325</v>
      </c>
      <c r="B13" s="255">
        <v>144.126</v>
      </c>
      <c r="C13" s="254">
        <v>84.786</v>
      </c>
      <c r="D13" s="253">
        <v>0</v>
      </c>
      <c r="E13" s="297">
        <v>0</v>
      </c>
      <c r="F13" s="253">
        <f t="shared" si="0"/>
        <v>228.912</v>
      </c>
      <c r="G13" s="256">
        <f t="shared" si="1"/>
        <v>0.004570514733177395</v>
      </c>
      <c r="H13" s="255">
        <v>150.40900000000002</v>
      </c>
      <c r="I13" s="254">
        <v>105.676</v>
      </c>
      <c r="J13" s="253"/>
      <c r="K13" s="297"/>
      <c r="L13" s="253">
        <f t="shared" si="2"/>
        <v>256.08500000000004</v>
      </c>
      <c r="M13" s="257">
        <f t="shared" si="3"/>
        <v>-0.10610929964660176</v>
      </c>
      <c r="N13" s="255">
        <v>853.3629999999999</v>
      </c>
      <c r="O13" s="254">
        <v>642.807</v>
      </c>
      <c r="P13" s="253"/>
      <c r="Q13" s="297"/>
      <c r="R13" s="253">
        <f t="shared" si="4"/>
        <v>1496.17</v>
      </c>
      <c r="S13" s="256">
        <f t="shared" si="5"/>
        <v>0.006238305600530511</v>
      </c>
      <c r="T13" s="255">
        <v>678.991</v>
      </c>
      <c r="U13" s="254">
        <v>582.0120000000001</v>
      </c>
      <c r="V13" s="253">
        <v>0.045</v>
      </c>
      <c r="W13" s="297"/>
      <c r="X13" s="253">
        <f t="shared" si="6"/>
        <v>1261.0480000000002</v>
      </c>
      <c r="Y13" s="252">
        <f t="shared" si="7"/>
        <v>0.18644968312070587</v>
      </c>
    </row>
    <row r="14" spans="1:25" s="283" customFormat="1" ht="19.5" customHeight="1">
      <c r="A14" s="292" t="s">
        <v>60</v>
      </c>
      <c r="B14" s="289">
        <f>SUM(B15:B24)</f>
        <v>3770.9980000000005</v>
      </c>
      <c r="C14" s="288">
        <f>SUM(C15:C24)</f>
        <v>4183.739</v>
      </c>
      <c r="D14" s="287">
        <f>SUM(D15:D24)</f>
        <v>33.483000000000004</v>
      </c>
      <c r="E14" s="286">
        <f>SUM(E15:E24)</f>
        <v>296.074</v>
      </c>
      <c r="F14" s="287">
        <f t="shared" si="0"/>
        <v>8284.294</v>
      </c>
      <c r="G14" s="290">
        <f t="shared" si="1"/>
        <v>0.1654063036493198</v>
      </c>
      <c r="H14" s="289">
        <f>SUM(H15:H24)</f>
        <v>4135.171</v>
      </c>
      <c r="I14" s="288">
        <f>SUM(I15:I24)</f>
        <v>4272.204</v>
      </c>
      <c r="J14" s="287">
        <f>SUM(J15:J24)</f>
        <v>138.215</v>
      </c>
      <c r="K14" s="286">
        <f>SUM(K15:K24)</f>
        <v>411.92600000000004</v>
      </c>
      <c r="L14" s="287">
        <f t="shared" si="2"/>
        <v>8957.516</v>
      </c>
      <c r="M14" s="291">
        <f t="shared" si="3"/>
        <v>-0.07515721992570257</v>
      </c>
      <c r="N14" s="289">
        <f>SUM(N15:N24)</f>
        <v>17329.507999999998</v>
      </c>
      <c r="O14" s="288">
        <f>SUM(O15:O24)</f>
        <v>18399.762</v>
      </c>
      <c r="P14" s="287">
        <f>SUM(P15:P24)</f>
        <v>413.466</v>
      </c>
      <c r="Q14" s="286">
        <f>SUM(Q15:Q24)</f>
        <v>1920.3420000000003</v>
      </c>
      <c r="R14" s="287">
        <f t="shared" si="4"/>
        <v>38063.077999999994</v>
      </c>
      <c r="S14" s="290">
        <f t="shared" si="5"/>
        <v>0.15870463427339782</v>
      </c>
      <c r="T14" s="289">
        <f>SUM(T15:T24)</f>
        <v>17507.052000000003</v>
      </c>
      <c r="U14" s="288">
        <f>SUM(U15:U24)</f>
        <v>21969.725000000006</v>
      </c>
      <c r="V14" s="287">
        <f>SUM(V15:V24)</f>
        <v>450.326</v>
      </c>
      <c r="W14" s="286">
        <f>SUM(W15:W24)</f>
        <v>2091.3089999999997</v>
      </c>
      <c r="X14" s="287">
        <f t="shared" si="6"/>
        <v>42018.41200000001</v>
      </c>
      <c r="Y14" s="284">
        <f t="shared" si="7"/>
        <v>-0.09413335277877743</v>
      </c>
    </row>
    <row r="15" spans="1:25" ht="19.5" customHeight="1">
      <c r="A15" s="250" t="s">
        <v>327</v>
      </c>
      <c r="B15" s="247">
        <v>1012.571</v>
      </c>
      <c r="C15" s="245">
        <v>1122.8869999999997</v>
      </c>
      <c r="D15" s="246">
        <v>0</v>
      </c>
      <c r="E15" s="293">
        <v>17.582</v>
      </c>
      <c r="F15" s="229">
        <f t="shared" si="0"/>
        <v>2153.0399999999995</v>
      </c>
      <c r="G15" s="232">
        <f t="shared" si="1"/>
        <v>0.04298813972670832</v>
      </c>
      <c r="H15" s="233">
        <v>732.698</v>
      </c>
      <c r="I15" s="245">
        <v>1189.403</v>
      </c>
      <c r="J15" s="246">
        <v>120.415</v>
      </c>
      <c r="K15" s="245">
        <v>0.19</v>
      </c>
      <c r="L15" s="229">
        <f t="shared" si="2"/>
        <v>2042.7060000000001</v>
      </c>
      <c r="M15" s="249">
        <f t="shared" si="3"/>
        <v>0.05401364660406305</v>
      </c>
      <c r="N15" s="247">
        <v>4505.012</v>
      </c>
      <c r="O15" s="245">
        <v>4634.497999999999</v>
      </c>
      <c r="P15" s="246">
        <v>119.928</v>
      </c>
      <c r="Q15" s="245">
        <v>141.42600000000002</v>
      </c>
      <c r="R15" s="246">
        <f t="shared" si="4"/>
        <v>9400.863999999998</v>
      </c>
      <c r="S15" s="248">
        <f t="shared" si="5"/>
        <v>0.039197058182576607</v>
      </c>
      <c r="T15" s="251">
        <v>3415.1339999999996</v>
      </c>
      <c r="U15" s="245">
        <v>7650.300000000004</v>
      </c>
      <c r="V15" s="246">
        <v>224.511</v>
      </c>
      <c r="W15" s="293">
        <v>363.35200000000003</v>
      </c>
      <c r="X15" s="246">
        <f t="shared" si="6"/>
        <v>11653.297000000004</v>
      </c>
      <c r="Y15" s="244">
        <f t="shared" si="7"/>
        <v>-0.19328718730845063</v>
      </c>
    </row>
    <row r="16" spans="1:25" ht="19.5" customHeight="1">
      <c r="A16" s="250" t="s">
        <v>328</v>
      </c>
      <c r="B16" s="247">
        <v>945.856</v>
      </c>
      <c r="C16" s="245">
        <v>710.095</v>
      </c>
      <c r="D16" s="246">
        <v>0</v>
      </c>
      <c r="E16" s="293">
        <v>0</v>
      </c>
      <c r="F16" s="246">
        <f t="shared" si="0"/>
        <v>1655.951</v>
      </c>
      <c r="G16" s="248">
        <f t="shared" si="1"/>
        <v>0.03306313536607884</v>
      </c>
      <c r="H16" s="247">
        <v>829.667</v>
      </c>
      <c r="I16" s="245">
        <v>616.7630000000001</v>
      </c>
      <c r="J16" s="246">
        <v>0</v>
      </c>
      <c r="K16" s="245">
        <v>11.177</v>
      </c>
      <c r="L16" s="246">
        <f t="shared" si="2"/>
        <v>1457.6070000000002</v>
      </c>
      <c r="M16" s="249">
        <f t="shared" si="3"/>
        <v>0.1360750874549861</v>
      </c>
      <c r="N16" s="247">
        <v>4082.8379999999993</v>
      </c>
      <c r="O16" s="245">
        <v>2943.7719999999995</v>
      </c>
      <c r="P16" s="246">
        <v>0.2</v>
      </c>
      <c r="Q16" s="245">
        <v>81.364</v>
      </c>
      <c r="R16" s="246">
        <f t="shared" si="4"/>
        <v>7108.173999999998</v>
      </c>
      <c r="S16" s="248">
        <f t="shared" si="5"/>
        <v>0.029637649246907337</v>
      </c>
      <c r="T16" s="251">
        <v>3975.831</v>
      </c>
      <c r="U16" s="245">
        <v>2599.894000000001</v>
      </c>
      <c r="V16" s="246">
        <v>45.071</v>
      </c>
      <c r="W16" s="245">
        <v>158.09</v>
      </c>
      <c r="X16" s="246">
        <f t="shared" si="6"/>
        <v>6778.886000000001</v>
      </c>
      <c r="Y16" s="244">
        <f t="shared" si="7"/>
        <v>0.048575532912044306</v>
      </c>
    </row>
    <row r="17" spans="1:25" ht="19.5" customHeight="1">
      <c r="A17" s="250" t="s">
        <v>329</v>
      </c>
      <c r="B17" s="247">
        <v>403.413</v>
      </c>
      <c r="C17" s="245">
        <v>1063.7679999999998</v>
      </c>
      <c r="D17" s="246">
        <v>16.983</v>
      </c>
      <c r="E17" s="293">
        <v>9.99</v>
      </c>
      <c r="F17" s="246">
        <f>SUM(B17:E17)</f>
        <v>1494.1539999999998</v>
      </c>
      <c r="G17" s="248">
        <f>F17/$F$9</f>
        <v>0.029832655652110573</v>
      </c>
      <c r="H17" s="247">
        <v>507.6590000000001</v>
      </c>
      <c r="I17" s="245">
        <v>1030.045</v>
      </c>
      <c r="J17" s="246">
        <v>0</v>
      </c>
      <c r="K17" s="245">
        <v>37.829</v>
      </c>
      <c r="L17" s="246">
        <f>SUM(H17:K17)</f>
        <v>1575.5330000000001</v>
      </c>
      <c r="M17" s="249">
        <f>IF(ISERROR(F17/L17-1),"         /0",(F17/L17-1))</f>
        <v>-0.051651726748979776</v>
      </c>
      <c r="N17" s="247">
        <v>2264.9799999999996</v>
      </c>
      <c r="O17" s="245">
        <v>5009.5599999999995</v>
      </c>
      <c r="P17" s="246">
        <v>122.17500000000001</v>
      </c>
      <c r="Q17" s="245">
        <v>173.32700000000003</v>
      </c>
      <c r="R17" s="246">
        <f>SUM(N17:Q17)</f>
        <v>7570.0419999999995</v>
      </c>
      <c r="S17" s="248">
        <f>R17/$R$9</f>
        <v>0.031563415524205926</v>
      </c>
      <c r="T17" s="251">
        <v>1815.719</v>
      </c>
      <c r="U17" s="245">
        <v>4183.942000000001</v>
      </c>
      <c r="V17" s="246">
        <v>0</v>
      </c>
      <c r="W17" s="245">
        <v>298.972</v>
      </c>
      <c r="X17" s="246">
        <f>SUM(T17:W17)</f>
        <v>6298.633000000001</v>
      </c>
      <c r="Y17" s="244">
        <f>IF(ISERROR(R17/X17-1),"         /0",IF(R17/X17&gt;5,"  *  ",(R17/X17-1)))</f>
        <v>0.20185475165801825</v>
      </c>
    </row>
    <row r="18" spans="1:25" ht="19.5" customHeight="1">
      <c r="A18" s="250" t="s">
        <v>331</v>
      </c>
      <c r="B18" s="247">
        <v>490.9</v>
      </c>
      <c r="C18" s="245">
        <v>475.722</v>
      </c>
      <c r="D18" s="246">
        <v>16.5</v>
      </c>
      <c r="E18" s="293">
        <v>268.502</v>
      </c>
      <c r="F18" s="246">
        <f t="shared" si="0"/>
        <v>1251.624</v>
      </c>
      <c r="G18" s="248">
        <f t="shared" si="1"/>
        <v>0.024990240495904207</v>
      </c>
      <c r="H18" s="247">
        <v>800.028</v>
      </c>
      <c r="I18" s="245">
        <v>227.82100000000003</v>
      </c>
      <c r="J18" s="246">
        <v>17.8</v>
      </c>
      <c r="K18" s="245">
        <v>282.65999999999997</v>
      </c>
      <c r="L18" s="246">
        <f t="shared" si="2"/>
        <v>1328.3090000000002</v>
      </c>
      <c r="M18" s="249">
        <f t="shared" si="3"/>
        <v>-0.05773129595598625</v>
      </c>
      <c r="N18" s="247">
        <v>2311.23</v>
      </c>
      <c r="O18" s="245">
        <v>1750.152</v>
      </c>
      <c r="P18" s="246">
        <v>170.723</v>
      </c>
      <c r="Q18" s="245">
        <v>1468.152</v>
      </c>
      <c r="R18" s="246">
        <f t="shared" si="4"/>
        <v>5700.2570000000005</v>
      </c>
      <c r="S18" s="248">
        <f t="shared" si="5"/>
        <v>0.023767315991874753</v>
      </c>
      <c r="T18" s="251">
        <v>3372.9210000000003</v>
      </c>
      <c r="U18" s="245">
        <v>1068.643</v>
      </c>
      <c r="V18" s="246">
        <v>180.67900000000003</v>
      </c>
      <c r="W18" s="245">
        <v>1151.5489999999995</v>
      </c>
      <c r="X18" s="246">
        <f t="shared" si="6"/>
        <v>5773.7919999999995</v>
      </c>
      <c r="Y18" s="244">
        <f t="shared" si="7"/>
        <v>-0.01273599741729503</v>
      </c>
    </row>
    <row r="19" spans="1:25" ht="19.5" customHeight="1">
      <c r="A19" s="250" t="s">
        <v>330</v>
      </c>
      <c r="B19" s="247">
        <v>243.007</v>
      </c>
      <c r="C19" s="245">
        <v>423.87699999999995</v>
      </c>
      <c r="D19" s="246">
        <v>0</v>
      </c>
      <c r="E19" s="293">
        <v>0</v>
      </c>
      <c r="F19" s="246">
        <f>SUM(B19:E19)</f>
        <v>666.884</v>
      </c>
      <c r="G19" s="248">
        <f>F19/$F$9</f>
        <v>0.013315174160027756</v>
      </c>
      <c r="H19" s="247">
        <v>760.337</v>
      </c>
      <c r="I19" s="245">
        <v>541.807</v>
      </c>
      <c r="J19" s="246"/>
      <c r="K19" s="245">
        <v>25.778</v>
      </c>
      <c r="L19" s="246">
        <f>SUM(H19:K19)</f>
        <v>1327.922</v>
      </c>
      <c r="M19" s="249">
        <f>IF(ISERROR(F19/L19-1),"         /0",(F19/L19-1))</f>
        <v>-0.49779881649675206</v>
      </c>
      <c r="N19" s="247">
        <v>1014.2179999999998</v>
      </c>
      <c r="O19" s="245">
        <v>2392.207</v>
      </c>
      <c r="P19" s="246">
        <v>0</v>
      </c>
      <c r="Q19" s="245">
        <v>0.27</v>
      </c>
      <c r="R19" s="246">
        <f>SUM(N19:Q19)</f>
        <v>3406.6949999999997</v>
      </c>
      <c r="S19" s="248">
        <f>R19/$R$9</f>
        <v>0.014204271237759938</v>
      </c>
      <c r="T19" s="251">
        <v>2632.083</v>
      </c>
      <c r="U19" s="245">
        <v>3647.773</v>
      </c>
      <c r="V19" s="246">
        <v>0.065</v>
      </c>
      <c r="W19" s="245">
        <v>25.778</v>
      </c>
      <c r="X19" s="246">
        <f>SUM(T19:W19)</f>
        <v>6305.699</v>
      </c>
      <c r="Y19" s="244">
        <f>IF(ISERROR(R19/X19-1),"         /0",IF(R19/X19&gt;5,"  *  ",(R19/X19-1)))</f>
        <v>-0.4597434796681542</v>
      </c>
    </row>
    <row r="20" spans="1:25" ht="19.5" customHeight="1">
      <c r="A20" s="250" t="s">
        <v>335</v>
      </c>
      <c r="B20" s="247">
        <v>522.068</v>
      </c>
      <c r="C20" s="245">
        <v>1.862</v>
      </c>
      <c r="D20" s="246">
        <v>0</v>
      </c>
      <c r="E20" s="293">
        <v>0</v>
      </c>
      <c r="F20" s="246">
        <f t="shared" si="0"/>
        <v>523.93</v>
      </c>
      <c r="G20" s="248">
        <f t="shared" si="1"/>
        <v>0.010460918537051934</v>
      </c>
      <c r="H20" s="247">
        <v>287.426</v>
      </c>
      <c r="I20" s="245">
        <v>8.911</v>
      </c>
      <c r="J20" s="246"/>
      <c r="K20" s="245"/>
      <c r="L20" s="246">
        <f t="shared" si="2"/>
        <v>296.337</v>
      </c>
      <c r="M20" s="249">
        <f t="shared" si="3"/>
        <v>0.7680208681332401</v>
      </c>
      <c r="N20" s="247">
        <v>2280.3869999999997</v>
      </c>
      <c r="O20" s="245">
        <v>1.862</v>
      </c>
      <c r="P20" s="246">
        <v>0.32</v>
      </c>
      <c r="Q20" s="245">
        <v>0.2</v>
      </c>
      <c r="R20" s="246">
        <f t="shared" si="4"/>
        <v>2282.769</v>
      </c>
      <c r="S20" s="248">
        <f t="shared" si="5"/>
        <v>0.00951804316181813</v>
      </c>
      <c r="T20" s="251">
        <v>1375.4279999999999</v>
      </c>
      <c r="U20" s="245">
        <v>11.199</v>
      </c>
      <c r="V20" s="246"/>
      <c r="W20" s="245"/>
      <c r="X20" s="246">
        <f t="shared" si="6"/>
        <v>1386.627</v>
      </c>
      <c r="Y20" s="244">
        <f t="shared" si="7"/>
        <v>0.6462747371859916</v>
      </c>
    </row>
    <row r="21" spans="1:25" ht="19.5" customHeight="1">
      <c r="A21" s="250" t="s">
        <v>332</v>
      </c>
      <c r="B21" s="247">
        <v>118.11099999999999</v>
      </c>
      <c r="C21" s="245">
        <v>242.866</v>
      </c>
      <c r="D21" s="246">
        <v>0</v>
      </c>
      <c r="E21" s="293">
        <v>0</v>
      </c>
      <c r="F21" s="246">
        <f t="shared" si="0"/>
        <v>360.977</v>
      </c>
      <c r="G21" s="248">
        <f t="shared" si="1"/>
        <v>0.007207357835492138</v>
      </c>
      <c r="H21" s="247">
        <v>188.57099999999997</v>
      </c>
      <c r="I21" s="245">
        <v>475.18</v>
      </c>
      <c r="J21" s="246">
        <v>0</v>
      </c>
      <c r="K21" s="245">
        <v>54.292</v>
      </c>
      <c r="L21" s="246">
        <f t="shared" si="2"/>
        <v>718.043</v>
      </c>
      <c r="M21" s="249">
        <f t="shared" si="3"/>
        <v>-0.4972766254945735</v>
      </c>
      <c r="N21" s="247">
        <v>714.629</v>
      </c>
      <c r="O21" s="245">
        <v>1102.004</v>
      </c>
      <c r="P21" s="246">
        <v>0</v>
      </c>
      <c r="Q21" s="245">
        <v>14.304</v>
      </c>
      <c r="R21" s="246">
        <f t="shared" si="4"/>
        <v>1830.937</v>
      </c>
      <c r="S21" s="248">
        <f t="shared" si="5"/>
        <v>0.007634122152775775</v>
      </c>
      <c r="T21" s="251">
        <v>813.079</v>
      </c>
      <c r="U21" s="245">
        <v>2018.5439999999999</v>
      </c>
      <c r="V21" s="246">
        <v>0</v>
      </c>
      <c r="W21" s="245">
        <v>54.292</v>
      </c>
      <c r="X21" s="246">
        <f t="shared" si="6"/>
        <v>2885.9149999999995</v>
      </c>
      <c r="Y21" s="244">
        <f t="shared" si="7"/>
        <v>-0.36556100924663404</v>
      </c>
    </row>
    <row r="22" spans="1:25" ht="19.5" customHeight="1">
      <c r="A22" s="250" t="s">
        <v>334</v>
      </c>
      <c r="B22" s="247">
        <v>0</v>
      </c>
      <c r="C22" s="245">
        <v>127.407</v>
      </c>
      <c r="D22" s="246">
        <v>0</v>
      </c>
      <c r="E22" s="293">
        <v>0</v>
      </c>
      <c r="F22" s="246">
        <f t="shared" si="0"/>
        <v>127.407</v>
      </c>
      <c r="G22" s="248">
        <f t="shared" si="1"/>
        <v>0.002543840299372389</v>
      </c>
      <c r="H22" s="247">
        <v>0.113</v>
      </c>
      <c r="I22" s="245">
        <v>177.575</v>
      </c>
      <c r="J22" s="246"/>
      <c r="K22" s="245"/>
      <c r="L22" s="246">
        <f t="shared" si="2"/>
        <v>177.688</v>
      </c>
      <c r="M22" s="249">
        <f t="shared" si="3"/>
        <v>-0.28297352663094855</v>
      </c>
      <c r="N22" s="247">
        <v>38.828</v>
      </c>
      <c r="O22" s="245">
        <v>544.313</v>
      </c>
      <c r="P22" s="246"/>
      <c r="Q22" s="245">
        <v>24.511</v>
      </c>
      <c r="R22" s="246">
        <f t="shared" si="4"/>
        <v>607.6519999999999</v>
      </c>
      <c r="S22" s="248">
        <f t="shared" si="5"/>
        <v>0.0025336150803542145</v>
      </c>
      <c r="T22" s="251">
        <v>0.298</v>
      </c>
      <c r="U22" s="245">
        <v>765.694</v>
      </c>
      <c r="V22" s="246"/>
      <c r="W22" s="245">
        <v>3.784</v>
      </c>
      <c r="X22" s="246">
        <f t="shared" si="6"/>
        <v>769.776</v>
      </c>
      <c r="Y22" s="244">
        <f t="shared" si="7"/>
        <v>-0.2106119182723286</v>
      </c>
    </row>
    <row r="23" spans="1:25" ht="18.75" customHeight="1">
      <c r="A23" s="250" t="s">
        <v>333</v>
      </c>
      <c r="B23" s="247">
        <v>35.072</v>
      </c>
      <c r="C23" s="245">
        <v>15.255</v>
      </c>
      <c r="D23" s="246">
        <v>0</v>
      </c>
      <c r="E23" s="245">
        <v>0</v>
      </c>
      <c r="F23" s="246">
        <f t="shared" si="0"/>
        <v>50.327000000000005</v>
      </c>
      <c r="G23" s="248">
        <f t="shared" si="1"/>
        <v>0.0010048415765736124</v>
      </c>
      <c r="H23" s="247">
        <v>28.671999999999997</v>
      </c>
      <c r="I23" s="245">
        <v>4.699</v>
      </c>
      <c r="J23" s="246"/>
      <c r="K23" s="245"/>
      <c r="L23" s="246">
        <f t="shared" si="2"/>
        <v>33.370999999999995</v>
      </c>
      <c r="M23" s="249">
        <f t="shared" si="3"/>
        <v>0.508105840400348</v>
      </c>
      <c r="N23" s="247">
        <v>117.386</v>
      </c>
      <c r="O23" s="245">
        <v>21.394</v>
      </c>
      <c r="P23" s="246">
        <v>0</v>
      </c>
      <c r="Q23" s="245">
        <v>16.788</v>
      </c>
      <c r="R23" s="246">
        <f t="shared" si="4"/>
        <v>155.568</v>
      </c>
      <c r="S23" s="248">
        <f t="shared" si="5"/>
        <v>0.0006486433531372308</v>
      </c>
      <c r="T23" s="251">
        <v>106.559</v>
      </c>
      <c r="U23" s="245">
        <v>23.736000000000004</v>
      </c>
      <c r="V23" s="246">
        <v>0</v>
      </c>
      <c r="W23" s="245">
        <v>35.492</v>
      </c>
      <c r="X23" s="246">
        <f t="shared" si="6"/>
        <v>165.787</v>
      </c>
      <c r="Y23" s="244">
        <f t="shared" si="7"/>
        <v>-0.06163933239638808</v>
      </c>
    </row>
    <row r="24" spans="1:25" ht="19.5" customHeight="1" thickBot="1">
      <c r="A24" s="250" t="s">
        <v>56</v>
      </c>
      <c r="B24" s="247">
        <v>0</v>
      </c>
      <c r="C24" s="245">
        <v>0</v>
      </c>
      <c r="D24" s="246">
        <v>0</v>
      </c>
      <c r="E24" s="245">
        <v>0</v>
      </c>
      <c r="F24" s="246">
        <f t="shared" si="0"/>
        <v>0</v>
      </c>
      <c r="G24" s="248">
        <f t="shared" si="1"/>
        <v>0</v>
      </c>
      <c r="H24" s="247">
        <v>0</v>
      </c>
      <c r="I24" s="245"/>
      <c r="J24" s="246"/>
      <c r="K24" s="245"/>
      <c r="L24" s="246">
        <f t="shared" si="2"/>
        <v>0</v>
      </c>
      <c r="M24" s="249" t="s">
        <v>50</v>
      </c>
      <c r="N24" s="247">
        <v>0</v>
      </c>
      <c r="O24" s="245"/>
      <c r="P24" s="246">
        <v>0.12</v>
      </c>
      <c r="Q24" s="245"/>
      <c r="R24" s="246">
        <f t="shared" si="4"/>
        <v>0.12</v>
      </c>
      <c r="S24" s="248">
        <f t="shared" si="5"/>
        <v>5.003419879182587E-07</v>
      </c>
      <c r="T24" s="251">
        <v>0</v>
      </c>
      <c r="U24" s="245"/>
      <c r="V24" s="246">
        <v>0</v>
      </c>
      <c r="W24" s="245">
        <v>0</v>
      </c>
      <c r="X24" s="246">
        <f t="shared" si="6"/>
        <v>0</v>
      </c>
      <c r="Y24" s="244" t="str">
        <f t="shared" si="7"/>
        <v>         /0</v>
      </c>
    </row>
    <row r="25" spans="1:25" s="283" customFormat="1" ht="19.5" customHeight="1">
      <c r="A25" s="292" t="s">
        <v>59</v>
      </c>
      <c r="B25" s="289">
        <f>SUM(B26:B32)</f>
        <v>2201.2319999999995</v>
      </c>
      <c r="C25" s="288">
        <f>SUM(C26:C32)</f>
        <v>1288.07</v>
      </c>
      <c r="D25" s="287">
        <f>SUM(D26:D32)</f>
        <v>0</v>
      </c>
      <c r="E25" s="288">
        <f>SUM(E26:E32)</f>
        <v>0</v>
      </c>
      <c r="F25" s="287">
        <f t="shared" si="0"/>
        <v>3489.3019999999997</v>
      </c>
      <c r="G25" s="290">
        <f t="shared" si="1"/>
        <v>0.06966828387985491</v>
      </c>
      <c r="H25" s="289">
        <f>SUM(H26:H32)</f>
        <v>2043.1300000000003</v>
      </c>
      <c r="I25" s="288">
        <f>SUM(I26:I32)</f>
        <v>1471.482</v>
      </c>
      <c r="J25" s="287">
        <f>SUM(J26:J32)</f>
        <v>0</v>
      </c>
      <c r="K25" s="288">
        <f>SUM(K26:K32)</f>
        <v>0</v>
      </c>
      <c r="L25" s="287">
        <f t="shared" si="2"/>
        <v>3514.612</v>
      </c>
      <c r="M25" s="291">
        <f aca="true" t="shared" si="8" ref="M25:M46">IF(ISERROR(F25/L25-1),"         /0",(F25/L25-1))</f>
        <v>-0.007201363905887881</v>
      </c>
      <c r="N25" s="289">
        <f>SUM(N26:N32)</f>
        <v>10547.203</v>
      </c>
      <c r="O25" s="288">
        <f>SUM(O26:O32)</f>
        <v>6282.2660000000005</v>
      </c>
      <c r="P25" s="287">
        <f>SUM(P26:P32)</f>
        <v>184.853</v>
      </c>
      <c r="Q25" s="288">
        <f>SUM(Q26:Q32)</f>
        <v>8.052999999999999</v>
      </c>
      <c r="R25" s="287">
        <f t="shared" si="4"/>
        <v>17022.375</v>
      </c>
      <c r="S25" s="290">
        <f t="shared" si="5"/>
        <v>0.07097507455491725</v>
      </c>
      <c r="T25" s="289">
        <f>SUM(T26:T32)</f>
        <v>9462.561000000002</v>
      </c>
      <c r="U25" s="288">
        <f>SUM(U26:U32)</f>
        <v>6826.754000000001</v>
      </c>
      <c r="V25" s="287">
        <f>SUM(V26:V32)</f>
        <v>1451.2810000000002</v>
      </c>
      <c r="W25" s="288">
        <f>SUM(W26:W32)</f>
        <v>283.258</v>
      </c>
      <c r="X25" s="287">
        <f t="shared" si="6"/>
        <v>18023.854000000003</v>
      </c>
      <c r="Y25" s="284">
        <f t="shared" si="7"/>
        <v>-0.05556408745876451</v>
      </c>
    </row>
    <row r="26" spans="1:25" ht="19.5" customHeight="1">
      <c r="A26" s="250" t="s">
        <v>354</v>
      </c>
      <c r="B26" s="247">
        <v>1151.214</v>
      </c>
      <c r="C26" s="245">
        <v>0</v>
      </c>
      <c r="D26" s="246">
        <v>0</v>
      </c>
      <c r="E26" s="245">
        <v>0</v>
      </c>
      <c r="F26" s="246">
        <f t="shared" si="0"/>
        <v>1151.214</v>
      </c>
      <c r="G26" s="248">
        <f t="shared" si="1"/>
        <v>0.022985429108303982</v>
      </c>
      <c r="H26" s="247">
        <v>987.967</v>
      </c>
      <c r="I26" s="245"/>
      <c r="J26" s="246"/>
      <c r="K26" s="245"/>
      <c r="L26" s="246">
        <f t="shared" si="2"/>
        <v>987.967</v>
      </c>
      <c r="M26" s="249">
        <f t="shared" si="8"/>
        <v>0.16523527607703503</v>
      </c>
      <c r="N26" s="247">
        <v>4915.216</v>
      </c>
      <c r="O26" s="245">
        <v>0</v>
      </c>
      <c r="P26" s="246"/>
      <c r="Q26" s="245"/>
      <c r="R26" s="246">
        <f t="shared" si="4"/>
        <v>4915.216</v>
      </c>
      <c r="S26" s="248">
        <f t="shared" si="5"/>
        <v>0.020494074537396937</v>
      </c>
      <c r="T26" s="247">
        <v>4636.556</v>
      </c>
      <c r="U26" s="245">
        <v>161.255</v>
      </c>
      <c r="V26" s="246"/>
      <c r="W26" s="245"/>
      <c r="X26" s="229">
        <f t="shared" si="6"/>
        <v>4797.811</v>
      </c>
      <c r="Y26" s="244">
        <f t="shared" si="7"/>
        <v>0.02447053458337578</v>
      </c>
    </row>
    <row r="27" spans="1:25" ht="19.5" customHeight="1">
      <c r="A27" s="250" t="s">
        <v>355</v>
      </c>
      <c r="B27" s="247">
        <v>309.136</v>
      </c>
      <c r="C27" s="245">
        <v>416.588</v>
      </c>
      <c r="D27" s="246">
        <v>0</v>
      </c>
      <c r="E27" s="245">
        <v>0</v>
      </c>
      <c r="F27" s="246">
        <f t="shared" si="0"/>
        <v>725.724</v>
      </c>
      <c r="G27" s="248">
        <f t="shared" si="1"/>
        <v>0.014489988441935905</v>
      </c>
      <c r="H27" s="247">
        <v>373.945</v>
      </c>
      <c r="I27" s="245">
        <v>164.581</v>
      </c>
      <c r="J27" s="246"/>
      <c r="K27" s="245"/>
      <c r="L27" s="246">
        <f t="shared" si="2"/>
        <v>538.526</v>
      </c>
      <c r="M27" s="249">
        <f t="shared" si="8"/>
        <v>0.3476118144713536</v>
      </c>
      <c r="N27" s="247">
        <v>1845.0970000000002</v>
      </c>
      <c r="O27" s="245">
        <v>1347.801</v>
      </c>
      <c r="P27" s="246">
        <v>184.829</v>
      </c>
      <c r="Q27" s="245">
        <v>8.03</v>
      </c>
      <c r="R27" s="246">
        <f t="shared" si="4"/>
        <v>3385.7570000000005</v>
      </c>
      <c r="S27" s="248">
        <f t="shared" si="5"/>
        <v>0.014116969899901336</v>
      </c>
      <c r="T27" s="247">
        <v>1342.7359999999999</v>
      </c>
      <c r="U27" s="245">
        <v>679.551</v>
      </c>
      <c r="V27" s="246">
        <v>100.69</v>
      </c>
      <c r="W27" s="245">
        <v>11.317</v>
      </c>
      <c r="X27" s="229">
        <f t="shared" si="6"/>
        <v>2134.294</v>
      </c>
      <c r="Y27" s="244">
        <f t="shared" si="7"/>
        <v>0.5863592363563785</v>
      </c>
    </row>
    <row r="28" spans="1:25" ht="19.5" customHeight="1">
      <c r="A28" s="250" t="s">
        <v>336</v>
      </c>
      <c r="B28" s="247">
        <v>290.66700000000003</v>
      </c>
      <c r="C28" s="245">
        <v>340.327</v>
      </c>
      <c r="D28" s="246">
        <v>0</v>
      </c>
      <c r="E28" s="245">
        <v>0</v>
      </c>
      <c r="F28" s="246">
        <f t="shared" si="0"/>
        <v>630.994</v>
      </c>
      <c r="G28" s="248">
        <f t="shared" si="1"/>
        <v>0.012598585367069167</v>
      </c>
      <c r="H28" s="247">
        <v>246.053</v>
      </c>
      <c r="I28" s="245">
        <v>771.845</v>
      </c>
      <c r="J28" s="246">
        <v>0</v>
      </c>
      <c r="K28" s="245">
        <v>0</v>
      </c>
      <c r="L28" s="246">
        <f t="shared" si="2"/>
        <v>1017.898</v>
      </c>
      <c r="M28" s="249">
        <f t="shared" si="8"/>
        <v>-0.3801009531406879</v>
      </c>
      <c r="N28" s="247">
        <v>1397.64</v>
      </c>
      <c r="O28" s="245">
        <v>2522.3680000000004</v>
      </c>
      <c r="P28" s="246">
        <v>0</v>
      </c>
      <c r="Q28" s="245">
        <v>0</v>
      </c>
      <c r="R28" s="246">
        <f t="shared" si="4"/>
        <v>3920.0080000000007</v>
      </c>
      <c r="S28" s="248">
        <f t="shared" si="5"/>
        <v>0.016344538294795652</v>
      </c>
      <c r="T28" s="247">
        <v>1442.2170000000003</v>
      </c>
      <c r="U28" s="245">
        <v>3735.1310000000008</v>
      </c>
      <c r="V28" s="246">
        <v>0</v>
      </c>
      <c r="W28" s="245">
        <v>0</v>
      </c>
      <c r="X28" s="229">
        <f t="shared" si="6"/>
        <v>5177.348000000001</v>
      </c>
      <c r="Y28" s="244">
        <f t="shared" si="7"/>
        <v>-0.24285406350896244</v>
      </c>
    </row>
    <row r="29" spans="1:25" ht="19.5" customHeight="1">
      <c r="A29" s="250" t="s">
        <v>337</v>
      </c>
      <c r="B29" s="247">
        <v>119.148</v>
      </c>
      <c r="C29" s="245">
        <v>292.575</v>
      </c>
      <c r="D29" s="246">
        <v>0</v>
      </c>
      <c r="E29" s="245">
        <v>0</v>
      </c>
      <c r="F29" s="246">
        <f t="shared" si="0"/>
        <v>411.72299999999996</v>
      </c>
      <c r="G29" s="248">
        <f t="shared" si="1"/>
        <v>0.008220565271755069</v>
      </c>
      <c r="H29" s="247">
        <v>121.252</v>
      </c>
      <c r="I29" s="245">
        <v>326.531</v>
      </c>
      <c r="J29" s="246"/>
      <c r="K29" s="245"/>
      <c r="L29" s="246">
        <f t="shared" si="2"/>
        <v>447.783</v>
      </c>
      <c r="M29" s="249">
        <f t="shared" si="8"/>
        <v>-0.08053007818519253</v>
      </c>
      <c r="N29" s="247">
        <v>543.064</v>
      </c>
      <c r="O29" s="245">
        <v>1345.413</v>
      </c>
      <c r="P29" s="246"/>
      <c r="Q29" s="245"/>
      <c r="R29" s="246">
        <f t="shared" si="4"/>
        <v>1888.4769999999999</v>
      </c>
      <c r="S29" s="248">
        <f t="shared" si="5"/>
        <v>0.00787403613598258</v>
      </c>
      <c r="T29" s="247">
        <v>442.46200000000005</v>
      </c>
      <c r="U29" s="245">
        <v>1271.478</v>
      </c>
      <c r="V29" s="246">
        <v>1350.5910000000001</v>
      </c>
      <c r="W29" s="245">
        <v>271.921</v>
      </c>
      <c r="X29" s="229">
        <f t="shared" si="6"/>
        <v>3336.4519999999998</v>
      </c>
      <c r="Y29" s="244">
        <f t="shared" si="7"/>
        <v>-0.433986462265904</v>
      </c>
    </row>
    <row r="30" spans="1:25" ht="19.5" customHeight="1">
      <c r="A30" s="250" t="s">
        <v>338</v>
      </c>
      <c r="B30" s="247">
        <v>57.086999999999996</v>
      </c>
      <c r="C30" s="245">
        <v>238.57999999999998</v>
      </c>
      <c r="D30" s="246">
        <v>0</v>
      </c>
      <c r="E30" s="245">
        <v>0</v>
      </c>
      <c r="F30" s="246">
        <f t="shared" si="0"/>
        <v>295.667</v>
      </c>
      <c r="G30" s="248">
        <f t="shared" si="1"/>
        <v>0.0059033619015794745</v>
      </c>
      <c r="H30" s="247">
        <v>11.738</v>
      </c>
      <c r="I30" s="245">
        <v>208.52499999999998</v>
      </c>
      <c r="J30" s="246"/>
      <c r="K30" s="245"/>
      <c r="L30" s="246">
        <f t="shared" si="2"/>
        <v>220.26299999999998</v>
      </c>
      <c r="M30" s="249">
        <f t="shared" si="8"/>
        <v>0.34233620717051894</v>
      </c>
      <c r="N30" s="247">
        <v>89.142</v>
      </c>
      <c r="O30" s="245">
        <v>1066.684</v>
      </c>
      <c r="P30" s="246"/>
      <c r="Q30" s="245"/>
      <c r="R30" s="246">
        <f t="shared" si="4"/>
        <v>1155.826</v>
      </c>
      <c r="S30" s="248">
        <f t="shared" si="5"/>
        <v>0.004819235654396745</v>
      </c>
      <c r="T30" s="247">
        <v>92.112</v>
      </c>
      <c r="U30" s="245">
        <v>979.3389999999999</v>
      </c>
      <c r="V30" s="246"/>
      <c r="W30" s="245"/>
      <c r="X30" s="229">
        <f t="shared" si="6"/>
        <v>1071.451</v>
      </c>
      <c r="Y30" s="244">
        <f t="shared" si="7"/>
        <v>0.07874835153450777</v>
      </c>
    </row>
    <row r="31" spans="1:25" ht="19.5" customHeight="1">
      <c r="A31" s="250" t="s">
        <v>339</v>
      </c>
      <c r="B31" s="247">
        <v>266.139</v>
      </c>
      <c r="C31" s="245">
        <v>0</v>
      </c>
      <c r="D31" s="246">
        <v>0</v>
      </c>
      <c r="E31" s="245">
        <v>0</v>
      </c>
      <c r="F31" s="246">
        <f t="shared" si="0"/>
        <v>266.139</v>
      </c>
      <c r="G31" s="248">
        <f t="shared" si="1"/>
        <v>0.005313798405383286</v>
      </c>
      <c r="H31" s="247">
        <v>292.015</v>
      </c>
      <c r="I31" s="245">
        <v>0</v>
      </c>
      <c r="J31" s="246"/>
      <c r="K31" s="245"/>
      <c r="L31" s="246">
        <f t="shared" si="2"/>
        <v>292.015</v>
      </c>
      <c r="M31" s="249">
        <f t="shared" si="8"/>
        <v>-0.08861188637569983</v>
      </c>
      <c r="N31" s="247">
        <v>1729.8529999999996</v>
      </c>
      <c r="O31" s="245">
        <v>0</v>
      </c>
      <c r="P31" s="246"/>
      <c r="Q31" s="245"/>
      <c r="R31" s="246">
        <f t="shared" si="4"/>
        <v>1729.8529999999996</v>
      </c>
      <c r="S31" s="248">
        <f t="shared" si="5"/>
        <v>0.0072126507402196964</v>
      </c>
      <c r="T31" s="247">
        <v>1462.9060000000002</v>
      </c>
      <c r="U31" s="245">
        <v>0</v>
      </c>
      <c r="V31" s="246"/>
      <c r="W31" s="245"/>
      <c r="X31" s="229">
        <f t="shared" si="6"/>
        <v>1462.9060000000002</v>
      </c>
      <c r="Y31" s="244">
        <f t="shared" si="7"/>
        <v>0.18247720632767894</v>
      </c>
    </row>
    <row r="32" spans="1:25" ht="19.5" customHeight="1" thickBot="1">
      <c r="A32" s="250" t="s">
        <v>56</v>
      </c>
      <c r="B32" s="247">
        <v>7.840999999999999</v>
      </c>
      <c r="C32" s="245">
        <v>0</v>
      </c>
      <c r="D32" s="246">
        <v>0</v>
      </c>
      <c r="E32" s="245">
        <v>0</v>
      </c>
      <c r="F32" s="246">
        <f t="shared" si="0"/>
        <v>7.840999999999999</v>
      </c>
      <c r="G32" s="248">
        <f t="shared" si="1"/>
        <v>0.0001565553838280385</v>
      </c>
      <c r="H32" s="247">
        <v>10.16</v>
      </c>
      <c r="I32" s="245"/>
      <c r="J32" s="246"/>
      <c r="K32" s="245"/>
      <c r="L32" s="246">
        <f t="shared" si="2"/>
        <v>10.16</v>
      </c>
      <c r="M32" s="249">
        <f t="shared" si="8"/>
        <v>-0.2282480314960631</v>
      </c>
      <c r="N32" s="247">
        <v>27.191000000000003</v>
      </c>
      <c r="O32" s="245"/>
      <c r="P32" s="246">
        <v>0.024</v>
      </c>
      <c r="Q32" s="245">
        <v>0.023</v>
      </c>
      <c r="R32" s="246">
        <f t="shared" si="4"/>
        <v>27.238000000000003</v>
      </c>
      <c r="S32" s="248">
        <f t="shared" si="5"/>
        <v>0.00011356929222431279</v>
      </c>
      <c r="T32" s="247">
        <v>43.571999999999996</v>
      </c>
      <c r="U32" s="245"/>
      <c r="V32" s="246">
        <v>0</v>
      </c>
      <c r="W32" s="245">
        <v>0.02</v>
      </c>
      <c r="X32" s="229">
        <f t="shared" si="6"/>
        <v>43.592</v>
      </c>
      <c r="Y32" s="244">
        <f t="shared" si="7"/>
        <v>-0.3751605799229215</v>
      </c>
    </row>
    <row r="33" spans="1:25" s="283" customFormat="1" ht="19.5" customHeight="1">
      <c r="A33" s="292" t="s">
        <v>58</v>
      </c>
      <c r="B33" s="289">
        <f>SUM(B34:B40)</f>
        <v>2674.2319999999995</v>
      </c>
      <c r="C33" s="288">
        <f>SUM(C34:C40)</f>
        <v>1845.304</v>
      </c>
      <c r="D33" s="287">
        <f>SUM(D34:D40)</f>
        <v>74.566</v>
      </c>
      <c r="E33" s="288">
        <f>SUM(E34:E40)</f>
        <v>50.084999999999994</v>
      </c>
      <c r="F33" s="287">
        <f t="shared" si="0"/>
        <v>4644.187</v>
      </c>
      <c r="G33" s="290">
        <f t="shared" si="1"/>
        <v>0.09272700910013859</v>
      </c>
      <c r="H33" s="289">
        <f>SUM(H34:H40)</f>
        <v>2589.2709999999997</v>
      </c>
      <c r="I33" s="288">
        <f>SUM(I34:I40)</f>
        <v>1949.6009999999999</v>
      </c>
      <c r="J33" s="287">
        <f>SUM(J34:J40)</f>
        <v>75.229</v>
      </c>
      <c r="K33" s="288">
        <f>SUM(K34:K40)</f>
        <v>73.919</v>
      </c>
      <c r="L33" s="287">
        <f t="shared" si="2"/>
        <v>4688.0199999999995</v>
      </c>
      <c r="M33" s="291">
        <f t="shared" si="8"/>
        <v>-0.009350002773025667</v>
      </c>
      <c r="N33" s="289">
        <f>SUM(N34:N40)</f>
        <v>11674.265</v>
      </c>
      <c r="O33" s="288">
        <f>SUM(O34:O40)</f>
        <v>7933.961</v>
      </c>
      <c r="P33" s="287">
        <f>SUM(P34:P40)</f>
        <v>123.62799999999999</v>
      </c>
      <c r="Q33" s="288">
        <f>SUM(Q34:Q40)</f>
        <v>1059.7849999999999</v>
      </c>
      <c r="R33" s="287">
        <f t="shared" si="4"/>
        <v>20791.639</v>
      </c>
      <c r="S33" s="290">
        <f t="shared" si="5"/>
        <v>0.08669108324448999</v>
      </c>
      <c r="T33" s="289">
        <f>SUM(T34:T40)</f>
        <v>11880.724999999997</v>
      </c>
      <c r="U33" s="288">
        <f>SUM(U34:U40)</f>
        <v>9725.862000000003</v>
      </c>
      <c r="V33" s="287">
        <f>SUM(V34:V40)</f>
        <v>127.49900000000001</v>
      </c>
      <c r="W33" s="288">
        <f>SUM(W34:W40)</f>
        <v>312.859</v>
      </c>
      <c r="X33" s="287">
        <f t="shared" si="6"/>
        <v>22046.945</v>
      </c>
      <c r="Y33" s="284">
        <f t="shared" si="7"/>
        <v>-0.05693786599458561</v>
      </c>
    </row>
    <row r="34" spans="1:25" s="220" customFormat="1" ht="19.5" customHeight="1">
      <c r="A34" s="235" t="s">
        <v>340</v>
      </c>
      <c r="B34" s="233">
        <v>1500.8959999999997</v>
      </c>
      <c r="C34" s="230">
        <v>1155.2160000000001</v>
      </c>
      <c r="D34" s="229">
        <v>74.266</v>
      </c>
      <c r="E34" s="230">
        <v>38.567</v>
      </c>
      <c r="F34" s="229">
        <f t="shared" si="0"/>
        <v>2768.945</v>
      </c>
      <c r="G34" s="232">
        <f t="shared" si="1"/>
        <v>0.05528545431370082</v>
      </c>
      <c r="H34" s="233">
        <v>1638.01</v>
      </c>
      <c r="I34" s="230">
        <v>1235.9699999999998</v>
      </c>
      <c r="J34" s="229">
        <v>73.18900000000001</v>
      </c>
      <c r="K34" s="230">
        <v>71.569</v>
      </c>
      <c r="L34" s="229">
        <f t="shared" si="2"/>
        <v>3018.7379999999994</v>
      </c>
      <c r="M34" s="234">
        <f t="shared" si="8"/>
        <v>-0.08274749249520796</v>
      </c>
      <c r="N34" s="233">
        <v>6089.482999999999</v>
      </c>
      <c r="O34" s="230">
        <v>4365.445000000001</v>
      </c>
      <c r="P34" s="229">
        <v>113.862</v>
      </c>
      <c r="Q34" s="230">
        <v>999.266</v>
      </c>
      <c r="R34" s="229">
        <f t="shared" si="4"/>
        <v>11568.055999999999</v>
      </c>
      <c r="S34" s="232">
        <f t="shared" si="5"/>
        <v>0.04823320112824784</v>
      </c>
      <c r="T34" s="231">
        <v>7340.987999999998</v>
      </c>
      <c r="U34" s="230">
        <v>6292.959000000002</v>
      </c>
      <c r="V34" s="229">
        <v>91.40100000000001</v>
      </c>
      <c r="W34" s="230">
        <v>255.07600000000002</v>
      </c>
      <c r="X34" s="229">
        <f t="shared" si="6"/>
        <v>13980.423999999999</v>
      </c>
      <c r="Y34" s="228">
        <f t="shared" si="7"/>
        <v>-0.17255327878467785</v>
      </c>
    </row>
    <row r="35" spans="1:25" s="220" customFormat="1" ht="19.5" customHeight="1">
      <c r="A35" s="235" t="s">
        <v>341</v>
      </c>
      <c r="B35" s="233">
        <v>886.5049999999999</v>
      </c>
      <c r="C35" s="230">
        <v>581.1510000000001</v>
      </c>
      <c r="D35" s="229">
        <v>0</v>
      </c>
      <c r="E35" s="230">
        <v>0</v>
      </c>
      <c r="F35" s="229">
        <f aca="true" t="shared" si="9" ref="F35:F40">SUM(B35:E35)</f>
        <v>1467.656</v>
      </c>
      <c r="G35" s="232">
        <f aca="true" t="shared" si="10" ref="G35:G40">F35/$F$9</f>
        <v>0.029303589900207077</v>
      </c>
      <c r="H35" s="233">
        <v>745.7080000000001</v>
      </c>
      <c r="I35" s="230">
        <v>642.8969999999999</v>
      </c>
      <c r="J35" s="229">
        <v>0</v>
      </c>
      <c r="K35" s="230">
        <v>0.06</v>
      </c>
      <c r="L35" s="229">
        <f aca="true" t="shared" si="11" ref="L35:L40">SUM(H35:K35)</f>
        <v>1388.665</v>
      </c>
      <c r="M35" s="234">
        <f aca="true" t="shared" si="12" ref="M35:M40">IF(ISERROR(F35/L35-1),"         /0",(F35/L35-1))</f>
        <v>0.05688268948954578</v>
      </c>
      <c r="N35" s="233">
        <v>4448.284999999999</v>
      </c>
      <c r="O35" s="230">
        <v>3137.7129999999997</v>
      </c>
      <c r="P35" s="229">
        <v>1.896</v>
      </c>
      <c r="Q35" s="230">
        <v>0</v>
      </c>
      <c r="R35" s="229">
        <f aca="true" t="shared" si="13" ref="R35:R40">SUM(N35:Q35)</f>
        <v>7587.893999999998</v>
      </c>
      <c r="S35" s="232">
        <f aca="true" t="shared" si="14" ref="S35:S40">R35/$R$9</f>
        <v>0.031637849733941896</v>
      </c>
      <c r="T35" s="231">
        <v>3766.7309999999998</v>
      </c>
      <c r="U35" s="230">
        <v>2991.890000000001</v>
      </c>
      <c r="V35" s="229">
        <v>0.12</v>
      </c>
      <c r="W35" s="230">
        <v>0.16</v>
      </c>
      <c r="X35" s="229">
        <f>SUM(T35:W35)</f>
        <v>6758.901000000001</v>
      </c>
      <c r="Y35" s="228">
        <f aca="true" t="shared" si="15" ref="Y35:Y40">IF(ISERROR(R35/X35-1),"         /0",IF(R35/X35&gt;5,"  *  ",(R35/X35-1)))</f>
        <v>0.12265204062021295</v>
      </c>
    </row>
    <row r="36" spans="1:25" s="220" customFormat="1" ht="19.5" customHeight="1">
      <c r="A36" s="235" t="s">
        <v>344</v>
      </c>
      <c r="B36" s="233">
        <v>113.752</v>
      </c>
      <c r="C36" s="230">
        <v>31.229</v>
      </c>
      <c r="D36" s="229">
        <v>0</v>
      </c>
      <c r="E36" s="230">
        <v>0</v>
      </c>
      <c r="F36" s="229">
        <f t="shared" si="9"/>
        <v>144.981</v>
      </c>
      <c r="G36" s="232">
        <f t="shared" si="10"/>
        <v>0.002894727216269972</v>
      </c>
      <c r="H36" s="233">
        <v>56.666</v>
      </c>
      <c r="I36" s="230">
        <v>36.548</v>
      </c>
      <c r="J36" s="229">
        <v>0</v>
      </c>
      <c r="K36" s="230">
        <v>0.14</v>
      </c>
      <c r="L36" s="229">
        <f t="shared" si="11"/>
        <v>93.354</v>
      </c>
      <c r="M36" s="234">
        <f t="shared" si="12"/>
        <v>0.5530239732630631</v>
      </c>
      <c r="N36" s="233">
        <v>400</v>
      </c>
      <c r="O36" s="230">
        <v>179.76600000000005</v>
      </c>
      <c r="P36" s="229">
        <v>0.861</v>
      </c>
      <c r="Q36" s="230">
        <v>0.9490000000000001</v>
      </c>
      <c r="R36" s="229">
        <f t="shared" si="13"/>
        <v>581.576</v>
      </c>
      <c r="S36" s="232">
        <f t="shared" si="14"/>
        <v>0.0024248907663795773</v>
      </c>
      <c r="T36" s="231">
        <v>277.614</v>
      </c>
      <c r="U36" s="230">
        <v>198.69200000000004</v>
      </c>
      <c r="V36" s="229">
        <v>0</v>
      </c>
      <c r="W36" s="230">
        <v>0.23</v>
      </c>
      <c r="X36" s="229">
        <f>SUM(T36:W36)</f>
        <v>476.53600000000006</v>
      </c>
      <c r="Y36" s="228">
        <f t="shared" si="15"/>
        <v>0.2204240603018448</v>
      </c>
    </row>
    <row r="37" spans="1:25" s="220" customFormat="1" ht="19.5" customHeight="1">
      <c r="A37" s="235" t="s">
        <v>343</v>
      </c>
      <c r="B37" s="233">
        <v>59.973</v>
      </c>
      <c r="C37" s="230">
        <v>56.272</v>
      </c>
      <c r="D37" s="229">
        <v>0</v>
      </c>
      <c r="E37" s="230">
        <v>0</v>
      </c>
      <c r="F37" s="229">
        <f t="shared" si="9"/>
        <v>116.245</v>
      </c>
      <c r="G37" s="232">
        <f t="shared" si="10"/>
        <v>0.002320976991849297</v>
      </c>
      <c r="H37" s="233">
        <v>107.669</v>
      </c>
      <c r="I37" s="230">
        <v>32.563</v>
      </c>
      <c r="J37" s="229">
        <v>1.9900000000000002</v>
      </c>
      <c r="K37" s="230">
        <v>2.1</v>
      </c>
      <c r="L37" s="229">
        <f t="shared" si="11"/>
        <v>144.322</v>
      </c>
      <c r="M37" s="234">
        <f t="shared" si="12"/>
        <v>-0.19454414434389766</v>
      </c>
      <c r="N37" s="233">
        <v>225.59300000000002</v>
      </c>
      <c r="O37" s="230">
        <v>177.019</v>
      </c>
      <c r="P37" s="229">
        <v>2.683</v>
      </c>
      <c r="Q37" s="230">
        <v>4.268</v>
      </c>
      <c r="R37" s="229">
        <f t="shared" si="13"/>
        <v>409.563</v>
      </c>
      <c r="S37" s="232">
        <f t="shared" si="14"/>
        <v>0.0017076797133147152</v>
      </c>
      <c r="T37" s="231">
        <v>313.187</v>
      </c>
      <c r="U37" s="230">
        <v>184.715</v>
      </c>
      <c r="V37" s="229">
        <v>6.713000000000001</v>
      </c>
      <c r="W37" s="230">
        <v>6.754000000000001</v>
      </c>
      <c r="X37" s="229">
        <f>SUM(T37:W37)</f>
        <v>511.3690000000001</v>
      </c>
      <c r="Y37" s="228">
        <f t="shared" si="15"/>
        <v>-0.1990852007063394</v>
      </c>
    </row>
    <row r="38" spans="1:25" s="220" customFormat="1" ht="19.5" customHeight="1">
      <c r="A38" s="235" t="s">
        <v>342</v>
      </c>
      <c r="B38" s="233">
        <v>45.016000000000005</v>
      </c>
      <c r="C38" s="230">
        <v>17.474</v>
      </c>
      <c r="D38" s="229">
        <v>0</v>
      </c>
      <c r="E38" s="230">
        <v>0.16</v>
      </c>
      <c r="F38" s="229">
        <f t="shared" si="9"/>
        <v>62.650000000000006</v>
      </c>
      <c r="G38" s="232">
        <f t="shared" si="10"/>
        <v>0.0012508857029494469</v>
      </c>
      <c r="H38" s="233">
        <v>38.183</v>
      </c>
      <c r="I38" s="230">
        <v>1.623</v>
      </c>
      <c r="J38" s="229">
        <v>0</v>
      </c>
      <c r="K38" s="230">
        <v>0</v>
      </c>
      <c r="L38" s="229">
        <f t="shared" si="11"/>
        <v>39.806</v>
      </c>
      <c r="M38" s="234">
        <f t="shared" si="12"/>
        <v>0.5738833341707283</v>
      </c>
      <c r="N38" s="233">
        <v>199.791</v>
      </c>
      <c r="O38" s="230">
        <v>59.092</v>
      </c>
      <c r="P38" s="229">
        <v>0</v>
      </c>
      <c r="Q38" s="230">
        <v>0.16</v>
      </c>
      <c r="R38" s="229">
        <f t="shared" si="13"/>
        <v>259.043</v>
      </c>
      <c r="S38" s="232">
        <f t="shared" si="14"/>
        <v>0.0010800840798025793</v>
      </c>
      <c r="T38" s="231">
        <v>171.025</v>
      </c>
      <c r="U38" s="230">
        <v>8.528</v>
      </c>
      <c r="V38" s="229">
        <v>0</v>
      </c>
      <c r="W38" s="230">
        <v>0.018</v>
      </c>
      <c r="X38" s="229">
        <f>SUM(T38:W38)</f>
        <v>179.571</v>
      </c>
      <c r="Y38" s="228">
        <f t="shared" si="15"/>
        <v>0.4425658931564673</v>
      </c>
    </row>
    <row r="39" spans="1:25" s="220" customFormat="1" ht="19.5" customHeight="1">
      <c r="A39" s="235" t="s">
        <v>356</v>
      </c>
      <c r="B39" s="233">
        <v>56.673</v>
      </c>
      <c r="C39" s="230">
        <v>0</v>
      </c>
      <c r="D39" s="229">
        <v>0</v>
      </c>
      <c r="E39" s="230">
        <v>0</v>
      </c>
      <c r="F39" s="229">
        <f t="shared" si="9"/>
        <v>56.673</v>
      </c>
      <c r="G39" s="232">
        <f t="shared" si="10"/>
        <v>0.0011315474133001438</v>
      </c>
      <c r="H39" s="233">
        <v>0</v>
      </c>
      <c r="I39" s="230">
        <v>0</v>
      </c>
      <c r="J39" s="229">
        <v>0</v>
      </c>
      <c r="K39" s="230">
        <v>0</v>
      </c>
      <c r="L39" s="229">
        <f t="shared" si="11"/>
        <v>0</v>
      </c>
      <c r="M39" s="234" t="str">
        <f t="shared" si="12"/>
        <v>         /0</v>
      </c>
      <c r="N39" s="233">
        <v>56.673</v>
      </c>
      <c r="O39" s="230">
        <v>0</v>
      </c>
      <c r="P39" s="229"/>
      <c r="Q39" s="230"/>
      <c r="R39" s="229">
        <f t="shared" si="13"/>
        <v>56.673</v>
      </c>
      <c r="S39" s="232">
        <f t="shared" si="14"/>
        <v>0.00023629901234409567</v>
      </c>
      <c r="T39" s="231">
        <v>0</v>
      </c>
      <c r="U39" s="230">
        <v>0</v>
      </c>
      <c r="V39" s="229">
        <v>0</v>
      </c>
      <c r="W39" s="230">
        <v>0</v>
      </c>
      <c r="X39" s="229">
        <f t="shared" si="6"/>
        <v>0</v>
      </c>
      <c r="Y39" s="228" t="str">
        <f t="shared" si="15"/>
        <v>         /0</v>
      </c>
    </row>
    <row r="40" spans="1:25" s="220" customFormat="1" ht="19.5" customHeight="1" thickBot="1">
      <c r="A40" s="235" t="s">
        <v>56</v>
      </c>
      <c r="B40" s="233">
        <v>11.417</v>
      </c>
      <c r="C40" s="230">
        <v>3.962</v>
      </c>
      <c r="D40" s="229">
        <v>0.30000000000000004</v>
      </c>
      <c r="E40" s="230">
        <v>11.358</v>
      </c>
      <c r="F40" s="229">
        <f t="shared" si="9"/>
        <v>27.037</v>
      </c>
      <c r="G40" s="232">
        <f t="shared" si="10"/>
        <v>0.0005398275618618387</v>
      </c>
      <c r="H40" s="233">
        <v>3.035</v>
      </c>
      <c r="I40" s="230">
        <v>0</v>
      </c>
      <c r="J40" s="229">
        <v>0.05</v>
      </c>
      <c r="K40" s="230">
        <v>0.05</v>
      </c>
      <c r="L40" s="229">
        <f t="shared" si="11"/>
        <v>3.135</v>
      </c>
      <c r="M40" s="234">
        <f t="shared" si="12"/>
        <v>7.624242424242425</v>
      </c>
      <c r="N40" s="233">
        <v>254.44</v>
      </c>
      <c r="O40" s="230">
        <v>14.926</v>
      </c>
      <c r="P40" s="229">
        <v>4.326</v>
      </c>
      <c r="Q40" s="230">
        <v>55.142</v>
      </c>
      <c r="R40" s="229">
        <f t="shared" si="13"/>
        <v>328.834</v>
      </c>
      <c r="S40" s="232">
        <f t="shared" si="14"/>
        <v>0.0013710788104592726</v>
      </c>
      <c r="T40" s="231">
        <v>11.179999999999998</v>
      </c>
      <c r="U40" s="230">
        <v>49.078</v>
      </c>
      <c r="V40" s="229">
        <v>29.265</v>
      </c>
      <c r="W40" s="230">
        <v>50.620999999999995</v>
      </c>
      <c r="X40" s="229">
        <f t="shared" si="6"/>
        <v>140.144</v>
      </c>
      <c r="Y40" s="228">
        <f t="shared" si="15"/>
        <v>1.3464008448453018</v>
      </c>
    </row>
    <row r="41" spans="1:25" s="283" customFormat="1" ht="19.5" customHeight="1">
      <c r="A41" s="292" t="s">
        <v>57</v>
      </c>
      <c r="B41" s="289">
        <f>SUM(B42:B45)</f>
        <v>343.623</v>
      </c>
      <c r="C41" s="288">
        <f>SUM(C42:C45)</f>
        <v>108.797</v>
      </c>
      <c r="D41" s="287">
        <f>SUM(D42:D45)</f>
        <v>0.49</v>
      </c>
      <c r="E41" s="288">
        <f>SUM(E42:E45)</f>
        <v>50.902</v>
      </c>
      <c r="F41" s="287">
        <f t="shared" si="0"/>
        <v>503.81199999999995</v>
      </c>
      <c r="G41" s="290">
        <f t="shared" si="1"/>
        <v>0.010059237474451184</v>
      </c>
      <c r="H41" s="289">
        <f>SUM(H42:H45)</f>
        <v>583.4749999999999</v>
      </c>
      <c r="I41" s="288">
        <f>SUM(I42:I45)</f>
        <v>212.18</v>
      </c>
      <c r="J41" s="287">
        <f>SUM(J42:J45)</f>
        <v>0</v>
      </c>
      <c r="K41" s="288">
        <f>SUM(K42:K45)</f>
        <v>0</v>
      </c>
      <c r="L41" s="287">
        <f t="shared" si="2"/>
        <v>795.655</v>
      </c>
      <c r="M41" s="291">
        <f t="shared" si="8"/>
        <v>-0.3667959102877504</v>
      </c>
      <c r="N41" s="289">
        <f>SUM(N42:N45)</f>
        <v>2250.842</v>
      </c>
      <c r="O41" s="288">
        <f>SUM(O42:O45)</f>
        <v>796.039</v>
      </c>
      <c r="P41" s="287">
        <f>SUM(P42:P45)</f>
        <v>1.083</v>
      </c>
      <c r="Q41" s="288">
        <f>SUM(Q42:Q45)</f>
        <v>425.265</v>
      </c>
      <c r="R41" s="287">
        <f t="shared" si="4"/>
        <v>3473.2290000000003</v>
      </c>
      <c r="S41" s="290">
        <f t="shared" si="5"/>
        <v>0.014481685852961218</v>
      </c>
      <c r="T41" s="289">
        <f>SUM(T42:T45)</f>
        <v>2846.784</v>
      </c>
      <c r="U41" s="288">
        <f>SUM(U42:U45)</f>
        <v>1075.157</v>
      </c>
      <c r="V41" s="287">
        <f>SUM(V42:V45)</f>
        <v>0.275</v>
      </c>
      <c r="W41" s="288">
        <f>SUM(W42:W45)</f>
        <v>7.904</v>
      </c>
      <c r="X41" s="287">
        <f t="shared" si="6"/>
        <v>3930.12</v>
      </c>
      <c r="Y41" s="284">
        <f t="shared" si="7"/>
        <v>-0.11625370217703268</v>
      </c>
    </row>
    <row r="42" spans="1:25" ht="19.5" customHeight="1">
      <c r="A42" s="235" t="s">
        <v>348</v>
      </c>
      <c r="B42" s="233">
        <v>302.402</v>
      </c>
      <c r="C42" s="230">
        <v>52.72</v>
      </c>
      <c r="D42" s="229">
        <v>0.49</v>
      </c>
      <c r="E42" s="230">
        <v>0</v>
      </c>
      <c r="F42" s="229">
        <f t="shared" si="0"/>
        <v>355.61199999999997</v>
      </c>
      <c r="G42" s="232">
        <f t="shared" si="1"/>
        <v>0.007100238892214823</v>
      </c>
      <c r="H42" s="233">
        <v>465.366</v>
      </c>
      <c r="I42" s="230">
        <v>65.602</v>
      </c>
      <c r="J42" s="229">
        <v>0</v>
      </c>
      <c r="K42" s="230">
        <v>0</v>
      </c>
      <c r="L42" s="229">
        <f t="shared" si="2"/>
        <v>530.968</v>
      </c>
      <c r="M42" s="234">
        <f t="shared" si="8"/>
        <v>-0.33025719064049064</v>
      </c>
      <c r="N42" s="233">
        <v>1888.241</v>
      </c>
      <c r="O42" s="230">
        <v>356.60099999999994</v>
      </c>
      <c r="P42" s="229">
        <v>0.49</v>
      </c>
      <c r="Q42" s="230">
        <v>0.07</v>
      </c>
      <c r="R42" s="229">
        <f t="shared" si="4"/>
        <v>2245.402</v>
      </c>
      <c r="S42" s="232">
        <f t="shared" si="5"/>
        <v>0.009362240836296951</v>
      </c>
      <c r="T42" s="231">
        <v>2391.5190000000002</v>
      </c>
      <c r="U42" s="230">
        <v>323.58699999999993</v>
      </c>
      <c r="V42" s="229">
        <v>0.2</v>
      </c>
      <c r="W42" s="230">
        <v>6.622</v>
      </c>
      <c r="X42" s="229">
        <f t="shared" si="6"/>
        <v>2721.928</v>
      </c>
      <c r="Y42" s="228">
        <f t="shared" si="7"/>
        <v>-0.1750692891215344</v>
      </c>
    </row>
    <row r="43" spans="1:25" ht="19.5" customHeight="1">
      <c r="A43" s="235" t="s">
        <v>349</v>
      </c>
      <c r="B43" s="233">
        <v>40.204</v>
      </c>
      <c r="C43" s="230">
        <v>56.077</v>
      </c>
      <c r="D43" s="229">
        <v>0</v>
      </c>
      <c r="E43" s="230">
        <v>0</v>
      </c>
      <c r="F43" s="229">
        <f>SUM(B43:E43)</f>
        <v>96.281</v>
      </c>
      <c r="G43" s="232">
        <f>F43/$F$9</f>
        <v>0.001922370732093786</v>
      </c>
      <c r="H43" s="233">
        <v>12.486</v>
      </c>
      <c r="I43" s="230">
        <v>62.056</v>
      </c>
      <c r="J43" s="229"/>
      <c r="K43" s="230"/>
      <c r="L43" s="229">
        <f>SUM(H43:K43)</f>
        <v>74.542</v>
      </c>
      <c r="M43" s="234">
        <f>IF(ISERROR(F43/L43-1),"         /0",(F43/L43-1))</f>
        <v>0.29163424646508007</v>
      </c>
      <c r="N43" s="233">
        <v>148.375</v>
      </c>
      <c r="O43" s="230">
        <v>236.661</v>
      </c>
      <c r="P43" s="229">
        <v>0.593</v>
      </c>
      <c r="Q43" s="230">
        <v>0</v>
      </c>
      <c r="R43" s="229">
        <f>SUM(N43:Q43)</f>
        <v>385.629</v>
      </c>
      <c r="S43" s="232">
        <f>R43/$R$9</f>
        <v>0.0016078865038244186</v>
      </c>
      <c r="T43" s="231">
        <v>53.346</v>
      </c>
      <c r="U43" s="230">
        <v>297.09700000000004</v>
      </c>
      <c r="V43" s="229">
        <v>0</v>
      </c>
      <c r="W43" s="230">
        <v>0</v>
      </c>
      <c r="X43" s="229">
        <f>SUM(T43:W43)</f>
        <v>350.44300000000004</v>
      </c>
      <c r="Y43" s="228">
        <f>IF(ISERROR(R43/X43-1),"         /0",IF(R43/X43&gt;5,"  *  ",(R43/X43-1)))</f>
        <v>0.10040434535716214</v>
      </c>
    </row>
    <row r="44" spans="1:25" ht="19.5" customHeight="1">
      <c r="A44" s="235" t="s">
        <v>357</v>
      </c>
      <c r="B44" s="233">
        <v>0.488</v>
      </c>
      <c r="C44" s="230">
        <v>0</v>
      </c>
      <c r="D44" s="229">
        <v>0</v>
      </c>
      <c r="E44" s="230">
        <v>50.902</v>
      </c>
      <c r="F44" s="229">
        <f>SUM(B44:E44)</f>
        <v>51.39</v>
      </c>
      <c r="G44" s="232">
        <f>F44/$F$9</f>
        <v>0.0010260657027066572</v>
      </c>
      <c r="H44" s="233">
        <v>0.082</v>
      </c>
      <c r="I44" s="230">
        <v>0</v>
      </c>
      <c r="J44" s="229"/>
      <c r="K44" s="230"/>
      <c r="L44" s="229">
        <f>SUM(H44:K44)</f>
        <v>0.082</v>
      </c>
      <c r="M44" s="234">
        <f>IF(ISERROR(F44/L44-1),"         /0",(F44/L44-1))</f>
        <v>625.7073170731707</v>
      </c>
      <c r="N44" s="233">
        <v>4.484999999999999</v>
      </c>
      <c r="O44" s="230">
        <v>0</v>
      </c>
      <c r="P44" s="229"/>
      <c r="Q44" s="230">
        <v>425.195</v>
      </c>
      <c r="R44" s="229">
        <f>SUM(N44:Q44)</f>
        <v>429.68</v>
      </c>
      <c r="S44" s="232">
        <f>R44/$R$9</f>
        <v>0.0017915578780726452</v>
      </c>
      <c r="T44" s="231">
        <v>3.6239999999999997</v>
      </c>
      <c r="U44" s="230">
        <v>0</v>
      </c>
      <c r="V44" s="229"/>
      <c r="W44" s="230">
        <v>1.282</v>
      </c>
      <c r="X44" s="229">
        <f>SUM(T44:W44)</f>
        <v>4.906</v>
      </c>
      <c r="Y44" s="228" t="str">
        <f>IF(ISERROR(R44/X44-1),"         /0",IF(R44/X44&gt;5,"  *  ",(R44/X44-1)))</f>
        <v>  *  </v>
      </c>
    </row>
    <row r="45" spans="1:25" ht="19.5" customHeight="1" thickBot="1">
      <c r="A45" s="235" t="s">
        <v>56</v>
      </c>
      <c r="B45" s="233">
        <v>0.529</v>
      </c>
      <c r="C45" s="230">
        <v>0</v>
      </c>
      <c r="D45" s="229">
        <v>0</v>
      </c>
      <c r="E45" s="230">
        <v>0</v>
      </c>
      <c r="F45" s="229">
        <f>SUM(B45:E45)</f>
        <v>0.529</v>
      </c>
      <c r="G45" s="232">
        <f>F45/$F$9</f>
        <v>1.0562147435917915E-05</v>
      </c>
      <c r="H45" s="233">
        <v>105.54099999999998</v>
      </c>
      <c r="I45" s="230">
        <v>84.52199999999999</v>
      </c>
      <c r="J45" s="229"/>
      <c r="K45" s="230"/>
      <c r="L45" s="229">
        <f>SUM(H45:K45)</f>
        <v>190.063</v>
      </c>
      <c r="M45" s="234">
        <f>IF(ISERROR(F45/L45-1),"         /0",(F45/L45-1))</f>
        <v>-0.9972167123532724</v>
      </c>
      <c r="N45" s="233">
        <v>209.74100000000004</v>
      </c>
      <c r="O45" s="230">
        <v>202.777</v>
      </c>
      <c r="P45" s="229"/>
      <c r="Q45" s="230"/>
      <c r="R45" s="229">
        <f>SUM(N45:Q45)</f>
        <v>412.51800000000003</v>
      </c>
      <c r="S45" s="232">
        <f>R45/$R$9</f>
        <v>0.0017200006347672025</v>
      </c>
      <c r="T45" s="231">
        <v>398.29499999999996</v>
      </c>
      <c r="U45" s="230">
        <v>454.47299999999996</v>
      </c>
      <c r="V45" s="229">
        <v>0.075</v>
      </c>
      <c r="W45" s="230"/>
      <c r="X45" s="229">
        <f>SUM(T45:W45)</f>
        <v>852.843</v>
      </c>
      <c r="Y45" s="228">
        <f>IF(ISERROR(R45/X45-1),"         /0",IF(R45/X45&gt;5,"  *  ",(R45/X45-1)))</f>
        <v>-0.5163025316500223</v>
      </c>
    </row>
    <row r="46" spans="1:25" s="220" customFormat="1" ht="19.5" customHeight="1" thickBot="1">
      <c r="A46" s="279" t="s">
        <v>56</v>
      </c>
      <c r="B46" s="276">
        <v>74.63300000000001</v>
      </c>
      <c r="C46" s="275">
        <v>15.042</v>
      </c>
      <c r="D46" s="274">
        <v>0</v>
      </c>
      <c r="E46" s="275">
        <v>1.64</v>
      </c>
      <c r="F46" s="274">
        <f t="shared" si="0"/>
        <v>91.31500000000001</v>
      </c>
      <c r="G46" s="277">
        <f t="shared" si="1"/>
        <v>0.0018232183234609537</v>
      </c>
      <c r="H46" s="276">
        <v>79.04499999999999</v>
      </c>
      <c r="I46" s="275">
        <v>0</v>
      </c>
      <c r="J46" s="274">
        <v>0</v>
      </c>
      <c r="K46" s="275">
        <v>0</v>
      </c>
      <c r="L46" s="274">
        <f t="shared" si="2"/>
        <v>79.04499999999999</v>
      </c>
      <c r="M46" s="278">
        <f t="shared" si="8"/>
        <v>0.15522803466379953</v>
      </c>
      <c r="N46" s="276">
        <v>406.32499999999993</v>
      </c>
      <c r="O46" s="275">
        <v>62.33599999999999</v>
      </c>
      <c r="P46" s="274">
        <v>0.42999999999999994</v>
      </c>
      <c r="Q46" s="275">
        <v>65.719</v>
      </c>
      <c r="R46" s="274">
        <f t="shared" si="4"/>
        <v>534.81</v>
      </c>
      <c r="S46" s="277">
        <f t="shared" si="5"/>
        <v>0.0022298991546546997</v>
      </c>
      <c r="T46" s="276">
        <v>421.068</v>
      </c>
      <c r="U46" s="275">
        <v>7.309</v>
      </c>
      <c r="V46" s="274">
        <v>0</v>
      </c>
      <c r="W46" s="275">
        <v>0</v>
      </c>
      <c r="X46" s="287">
        <f>SUM(T46:W46)</f>
        <v>428.377</v>
      </c>
      <c r="Y46" s="271">
        <f t="shared" si="7"/>
        <v>0.2484563830457749</v>
      </c>
    </row>
    <row r="47" ht="15" thickTop="1">
      <c r="A47" s="121" t="s">
        <v>43</v>
      </c>
    </row>
    <row r="48" ht="14.25">
      <c r="A48" s="121" t="s">
        <v>55</v>
      </c>
    </row>
    <row r="49" ht="14.25">
      <c r="A49" s="128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7:Y65536 M47:M65536 Y3 M3">
    <cfRule type="cellIs" priority="6" dxfId="93" operator="lessThan" stopIfTrue="1">
      <formula>0</formula>
    </cfRule>
  </conditionalFormatting>
  <conditionalFormatting sqref="Y10:Y46 M10:M46">
    <cfRule type="cellIs" priority="7" dxfId="93" operator="lessThan" stopIfTrue="1">
      <formula>0</formula>
    </cfRule>
    <cfRule type="cellIs" priority="8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Y9 M9">
    <cfRule type="cellIs" priority="3" dxfId="93" operator="lessThan" stopIfTrue="1">
      <formula>0</formula>
    </cfRule>
    <cfRule type="cellIs" priority="4" dxfId="95" operator="greaterThanOrEqual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1:V4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1"/>
  <sheetViews>
    <sheetView showGridLines="0" zoomScale="80" zoomScaleNormal="80" zoomScalePageLayoutView="0" workbookViewId="0" topLeftCell="A1">
      <selection activeCell="T68" sqref="T68:W68"/>
    </sheetView>
  </sheetViews>
  <sheetFormatPr defaultColWidth="8.00390625" defaultRowHeight="15"/>
  <cols>
    <col min="1" max="1" width="24.28125" style="128" customWidth="1"/>
    <col min="2" max="2" width="9.140625" style="128" bestFit="1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140625" style="128" bestFit="1" customWidth="1"/>
    <col min="7" max="7" width="9.28125" style="128" customWidth="1"/>
    <col min="8" max="8" width="9.28125" style="128" bestFit="1" customWidth="1"/>
    <col min="9" max="9" width="9.7109375" style="128" bestFit="1" customWidth="1"/>
    <col min="10" max="10" width="8.140625" style="128" customWidth="1"/>
    <col min="11" max="11" width="9.00390625" style="128" customWidth="1"/>
    <col min="12" max="12" width="9.140625" style="128" customWidth="1"/>
    <col min="13" max="13" width="10.28125" style="128" bestFit="1" customWidth="1"/>
    <col min="14" max="14" width="9.28125" style="128" bestFit="1" customWidth="1"/>
    <col min="15" max="15" width="10.140625" style="128" customWidth="1"/>
    <col min="16" max="16" width="8.28125" style="128" bestFit="1" customWidth="1"/>
    <col min="17" max="17" width="9.140625" style="128" customWidth="1"/>
    <col min="18" max="19" width="9.8515625" style="128" bestFit="1" customWidth="1"/>
    <col min="20" max="21" width="10.28125" style="128" customWidth="1"/>
    <col min="22" max="22" width="8.8515625" style="128" customWidth="1"/>
    <col min="23" max="23" width="10.28125" style="128" customWidth="1"/>
    <col min="24" max="24" width="9.8515625" style="128" bestFit="1" customWidth="1"/>
    <col min="25" max="25" width="8.7109375" style="128" bestFit="1" customWidth="1"/>
    <col min="26" max="16384" width="8.00390625" style="128" customWidth="1"/>
  </cols>
  <sheetData>
    <row r="1" spans="24:25" ht="18.75" thickBot="1">
      <c r="X1" s="574" t="s">
        <v>28</v>
      </c>
      <c r="Y1" s="575"/>
    </row>
    <row r="2" ht="5.25" customHeight="1" thickBot="1"/>
    <row r="3" spans="1:25" ht="24" customHeight="1" thickTop="1">
      <c r="A3" s="635" t="s">
        <v>73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7"/>
    </row>
    <row r="4" spans="1:25" ht="21" customHeight="1" thickBot="1">
      <c r="A4" s="650" t="s">
        <v>45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2"/>
    </row>
    <row r="5" spans="1:25" s="270" customFormat="1" ht="15.75" customHeight="1" thickBot="1" thickTop="1">
      <c r="A5" s="638" t="s">
        <v>68</v>
      </c>
      <c r="B5" s="656" t="s">
        <v>36</v>
      </c>
      <c r="C5" s="657"/>
      <c r="D5" s="657"/>
      <c r="E5" s="657"/>
      <c r="F5" s="657"/>
      <c r="G5" s="657"/>
      <c r="H5" s="657"/>
      <c r="I5" s="657"/>
      <c r="J5" s="658"/>
      <c r="K5" s="658"/>
      <c r="L5" s="658"/>
      <c r="M5" s="659"/>
      <c r="N5" s="656" t="s">
        <v>35</v>
      </c>
      <c r="O5" s="657"/>
      <c r="P5" s="657"/>
      <c r="Q5" s="657"/>
      <c r="R5" s="657"/>
      <c r="S5" s="657"/>
      <c r="T5" s="657"/>
      <c r="U5" s="657"/>
      <c r="V5" s="657"/>
      <c r="W5" s="657"/>
      <c r="X5" s="657"/>
      <c r="Y5" s="660"/>
    </row>
    <row r="6" spans="1:25" s="168" customFormat="1" ht="26.25" customHeight="1" thickBot="1">
      <c r="A6" s="639"/>
      <c r="B6" s="645" t="s">
        <v>153</v>
      </c>
      <c r="C6" s="646"/>
      <c r="D6" s="646"/>
      <c r="E6" s="646"/>
      <c r="F6" s="646"/>
      <c r="G6" s="642" t="s">
        <v>34</v>
      </c>
      <c r="H6" s="645" t="s">
        <v>154</v>
      </c>
      <c r="I6" s="646"/>
      <c r="J6" s="646"/>
      <c r="K6" s="646"/>
      <c r="L6" s="646"/>
      <c r="M6" s="653" t="s">
        <v>33</v>
      </c>
      <c r="N6" s="645" t="s">
        <v>155</v>
      </c>
      <c r="O6" s="646"/>
      <c r="P6" s="646"/>
      <c r="Q6" s="646"/>
      <c r="R6" s="646"/>
      <c r="S6" s="642" t="s">
        <v>34</v>
      </c>
      <c r="T6" s="645" t="s">
        <v>156</v>
      </c>
      <c r="U6" s="646"/>
      <c r="V6" s="646"/>
      <c r="W6" s="646"/>
      <c r="X6" s="646"/>
      <c r="Y6" s="647" t="s">
        <v>33</v>
      </c>
    </row>
    <row r="7" spans="1:25" s="168" customFormat="1" ht="26.25" customHeight="1">
      <c r="A7" s="640"/>
      <c r="B7" s="573" t="s">
        <v>22</v>
      </c>
      <c r="C7" s="569"/>
      <c r="D7" s="568" t="s">
        <v>21</v>
      </c>
      <c r="E7" s="569"/>
      <c r="F7" s="665" t="s">
        <v>17</v>
      </c>
      <c r="G7" s="643"/>
      <c r="H7" s="573" t="s">
        <v>22</v>
      </c>
      <c r="I7" s="569"/>
      <c r="J7" s="568" t="s">
        <v>21</v>
      </c>
      <c r="K7" s="569"/>
      <c r="L7" s="665" t="s">
        <v>17</v>
      </c>
      <c r="M7" s="654"/>
      <c r="N7" s="573" t="s">
        <v>22</v>
      </c>
      <c r="O7" s="569"/>
      <c r="P7" s="568" t="s">
        <v>21</v>
      </c>
      <c r="Q7" s="569"/>
      <c r="R7" s="665" t="s">
        <v>17</v>
      </c>
      <c r="S7" s="643"/>
      <c r="T7" s="573" t="s">
        <v>22</v>
      </c>
      <c r="U7" s="569"/>
      <c r="V7" s="568" t="s">
        <v>21</v>
      </c>
      <c r="W7" s="569"/>
      <c r="X7" s="665" t="s">
        <v>17</v>
      </c>
      <c r="Y7" s="648"/>
    </row>
    <row r="8" spans="1:25" s="266" customFormat="1" ht="15" thickBot="1">
      <c r="A8" s="641"/>
      <c r="B8" s="269" t="s">
        <v>31</v>
      </c>
      <c r="C8" s="267" t="s">
        <v>30</v>
      </c>
      <c r="D8" s="268" t="s">
        <v>31</v>
      </c>
      <c r="E8" s="267" t="s">
        <v>30</v>
      </c>
      <c r="F8" s="634"/>
      <c r="G8" s="644"/>
      <c r="H8" s="269" t="s">
        <v>31</v>
      </c>
      <c r="I8" s="267" t="s">
        <v>30</v>
      </c>
      <c r="J8" s="268" t="s">
        <v>31</v>
      </c>
      <c r="K8" s="267" t="s">
        <v>30</v>
      </c>
      <c r="L8" s="634"/>
      <c r="M8" s="655"/>
      <c r="N8" s="269" t="s">
        <v>31</v>
      </c>
      <c r="O8" s="267" t="s">
        <v>30</v>
      </c>
      <c r="P8" s="268" t="s">
        <v>31</v>
      </c>
      <c r="Q8" s="267" t="s">
        <v>30</v>
      </c>
      <c r="R8" s="634"/>
      <c r="S8" s="644"/>
      <c r="T8" s="269" t="s">
        <v>31</v>
      </c>
      <c r="U8" s="267" t="s">
        <v>30</v>
      </c>
      <c r="V8" s="268" t="s">
        <v>31</v>
      </c>
      <c r="W8" s="267" t="s">
        <v>30</v>
      </c>
      <c r="X8" s="634"/>
      <c r="Y8" s="649"/>
    </row>
    <row r="9" spans="1:25" s="157" customFormat="1" ht="18" customHeight="1" thickBot="1" thickTop="1">
      <c r="A9" s="329" t="s">
        <v>24</v>
      </c>
      <c r="B9" s="328">
        <f>B10+B25+B39+B48+B62+B68</f>
        <v>29412.063000000006</v>
      </c>
      <c r="C9" s="327">
        <f>C10+C25+C39+C48+C62+C68</f>
        <v>15499.042</v>
      </c>
      <c r="D9" s="325">
        <f>D10+D25+D39+D48+D62+D68</f>
        <v>3798.789</v>
      </c>
      <c r="E9" s="326">
        <f>E10+E25+E39+E48+E62+E68</f>
        <v>1374.6180000000002</v>
      </c>
      <c r="F9" s="325">
        <f aca="true" t="shared" si="0" ref="F9:F17">SUM(B9:E9)</f>
        <v>50084.512</v>
      </c>
      <c r="G9" s="337">
        <f aca="true" t="shared" si="1" ref="G9:G17">F9/$F$9</f>
        <v>1</v>
      </c>
      <c r="H9" s="328">
        <f>H10+H25+H39+H48+H62+H68</f>
        <v>28070.918</v>
      </c>
      <c r="I9" s="327">
        <f>I10+I25+I39+I48+I62+I68</f>
        <v>15180.268000000002</v>
      </c>
      <c r="J9" s="325">
        <f>J10+J25+J39+J48+J62+J68</f>
        <v>2740.197</v>
      </c>
      <c r="K9" s="326">
        <f>K10+K25+K39+K48+K62+K68</f>
        <v>1668.8620000000003</v>
      </c>
      <c r="L9" s="325">
        <f aca="true" t="shared" si="2" ref="L9:L17">SUM(H9:K9)</f>
        <v>47660.245</v>
      </c>
      <c r="M9" s="403">
        <f aca="true" t="shared" si="3" ref="M9:M46">IF(ISERROR(F9/L9-1),"         /0",(F9/L9-1))</f>
        <v>0.0508656008797268</v>
      </c>
      <c r="N9" s="408">
        <f>N10+N25+N39+N48+N62+N68</f>
        <v>138157.08400000003</v>
      </c>
      <c r="O9" s="327">
        <f>O10+O25+O39+O48+O62+O68</f>
        <v>71274.954</v>
      </c>
      <c r="P9" s="325">
        <f>P10+P25+P39+P48+P62+P68</f>
        <v>20304.601999999995</v>
      </c>
      <c r="Q9" s="326">
        <f>Q10+Q25+Q39+Q48+Q62+Q68</f>
        <v>10099.318</v>
      </c>
      <c r="R9" s="325">
        <f aca="true" t="shared" si="4" ref="R9:R17">SUM(N9:Q9)</f>
        <v>239835.958</v>
      </c>
      <c r="S9" s="423">
        <f aca="true" t="shared" si="5" ref="S9:S17">R9/$R$9</f>
        <v>1</v>
      </c>
      <c r="T9" s="328">
        <f>T10+T25+T39+T48+T62+T68</f>
        <v>138439.353</v>
      </c>
      <c r="U9" s="327">
        <f>U10+U25+U39+U48+U62+U68</f>
        <v>77247.153</v>
      </c>
      <c r="V9" s="325">
        <f>V10+V25+V39+V48+V62+V68</f>
        <v>14727.246</v>
      </c>
      <c r="W9" s="326">
        <f>W10+W25+W39+W48+W62+W68</f>
        <v>8902.654</v>
      </c>
      <c r="X9" s="325">
        <f aca="true" t="shared" si="6" ref="X9:X17">SUM(T9:W9)</f>
        <v>239316.406</v>
      </c>
      <c r="Y9" s="324">
        <f>IF(ISERROR(R9/X9-1),"         /0",(R9/X9-1))</f>
        <v>0.002170983630767065</v>
      </c>
    </row>
    <row r="10" spans="1:25" s="236" customFormat="1" ht="19.5" customHeight="1">
      <c r="A10" s="243" t="s">
        <v>61</v>
      </c>
      <c r="B10" s="240">
        <f>SUM(B11:B24)</f>
        <v>20347.345000000005</v>
      </c>
      <c r="C10" s="239">
        <f>SUM(C11:C24)</f>
        <v>8058.089999999999</v>
      </c>
      <c r="D10" s="238">
        <f>SUM(D11:D24)</f>
        <v>3690.2500000000005</v>
      </c>
      <c r="E10" s="310">
        <f>SUM(E11:E24)</f>
        <v>975.917</v>
      </c>
      <c r="F10" s="238">
        <f t="shared" si="0"/>
        <v>33071.602000000006</v>
      </c>
      <c r="G10" s="241">
        <f t="shared" si="1"/>
        <v>0.6603159475727747</v>
      </c>
      <c r="H10" s="240">
        <f>SUM(H11:H24)</f>
        <v>18640.826</v>
      </c>
      <c r="I10" s="239">
        <f>SUM(I11:I24)</f>
        <v>7274.801</v>
      </c>
      <c r="J10" s="238">
        <f>SUM(J11:J24)</f>
        <v>2526.753</v>
      </c>
      <c r="K10" s="310">
        <f>SUM(K11:K24)</f>
        <v>1183.017</v>
      </c>
      <c r="L10" s="238">
        <f t="shared" si="2"/>
        <v>29625.397</v>
      </c>
      <c r="M10" s="404">
        <f t="shared" si="3"/>
        <v>0.1163260360696603</v>
      </c>
      <c r="N10" s="409">
        <f>SUM(N11:N24)</f>
        <v>95948.94100000002</v>
      </c>
      <c r="O10" s="239">
        <f>SUM(O11:O24)</f>
        <v>37800.59</v>
      </c>
      <c r="P10" s="238">
        <f>SUM(P11:P24)</f>
        <v>19581.141999999996</v>
      </c>
      <c r="Q10" s="310">
        <f>SUM(Q11:Q24)</f>
        <v>6620.154</v>
      </c>
      <c r="R10" s="238">
        <f t="shared" si="4"/>
        <v>159950.82700000002</v>
      </c>
      <c r="S10" s="424">
        <f t="shared" si="5"/>
        <v>0.6669176229195791</v>
      </c>
      <c r="T10" s="240">
        <f>SUM(T11:T24)</f>
        <v>96321.16299999999</v>
      </c>
      <c r="U10" s="239">
        <f>SUM(U11:U24)</f>
        <v>37642.34600000001</v>
      </c>
      <c r="V10" s="238">
        <f>SUM(V11:V24)</f>
        <v>12697.865</v>
      </c>
      <c r="W10" s="310">
        <f>SUM(W11:W24)</f>
        <v>6207.324</v>
      </c>
      <c r="X10" s="238">
        <f t="shared" si="6"/>
        <v>152868.69799999997</v>
      </c>
      <c r="Y10" s="237">
        <f aca="true" t="shared" si="7" ref="Y10:Y17">IF(ISERROR(R10/X10-1),"         /0",IF(R10/X10&gt;5,"  *  ",(R10/X10-1)))</f>
        <v>0.04632818289588658</v>
      </c>
    </row>
    <row r="11" spans="1:25" ht="19.5" customHeight="1">
      <c r="A11" s="235" t="s">
        <v>173</v>
      </c>
      <c r="B11" s="233">
        <v>6900.953</v>
      </c>
      <c r="C11" s="230">
        <v>3847.017</v>
      </c>
      <c r="D11" s="229">
        <v>0</v>
      </c>
      <c r="E11" s="281">
        <v>0</v>
      </c>
      <c r="F11" s="229">
        <f t="shared" si="0"/>
        <v>10747.970000000001</v>
      </c>
      <c r="G11" s="232">
        <f t="shared" si="1"/>
        <v>0.21459668010741526</v>
      </c>
      <c r="H11" s="233">
        <v>4875.965</v>
      </c>
      <c r="I11" s="230">
        <v>2932.5159999999996</v>
      </c>
      <c r="J11" s="229"/>
      <c r="K11" s="281"/>
      <c r="L11" s="229">
        <f t="shared" si="2"/>
        <v>7808.481</v>
      </c>
      <c r="M11" s="405">
        <f t="shared" si="3"/>
        <v>0.3764482490256429</v>
      </c>
      <c r="N11" s="410">
        <v>30922.154000000002</v>
      </c>
      <c r="O11" s="230">
        <v>17485.665</v>
      </c>
      <c r="P11" s="229">
        <v>43.935</v>
      </c>
      <c r="Q11" s="281"/>
      <c r="R11" s="229">
        <f t="shared" si="4"/>
        <v>48451.754</v>
      </c>
      <c r="S11" s="425">
        <f t="shared" si="5"/>
        <v>0.2020203909540537</v>
      </c>
      <c r="T11" s="233">
        <v>23999.339999999993</v>
      </c>
      <c r="U11" s="230">
        <v>14868.775000000001</v>
      </c>
      <c r="V11" s="229"/>
      <c r="W11" s="281"/>
      <c r="X11" s="229">
        <f t="shared" si="6"/>
        <v>38868.11499999999</v>
      </c>
      <c r="Y11" s="228">
        <f t="shared" si="7"/>
        <v>0.24656814460901977</v>
      </c>
    </row>
    <row r="12" spans="1:25" ht="19.5" customHeight="1">
      <c r="A12" s="235" t="s">
        <v>199</v>
      </c>
      <c r="B12" s="233">
        <v>4701.856</v>
      </c>
      <c r="C12" s="230">
        <v>1541.935</v>
      </c>
      <c r="D12" s="229">
        <v>0</v>
      </c>
      <c r="E12" s="281">
        <v>0</v>
      </c>
      <c r="F12" s="229">
        <f t="shared" si="0"/>
        <v>6243.790999999999</v>
      </c>
      <c r="G12" s="232">
        <f t="shared" si="1"/>
        <v>0.12466510605114808</v>
      </c>
      <c r="H12" s="233">
        <v>3488.975</v>
      </c>
      <c r="I12" s="230">
        <v>1203.635</v>
      </c>
      <c r="J12" s="229"/>
      <c r="K12" s="281"/>
      <c r="L12" s="229">
        <f t="shared" si="2"/>
        <v>4692.61</v>
      </c>
      <c r="M12" s="405">
        <f t="shared" si="3"/>
        <v>0.330558260754676</v>
      </c>
      <c r="N12" s="410">
        <v>20213.293</v>
      </c>
      <c r="O12" s="230">
        <v>5910.68</v>
      </c>
      <c r="P12" s="229"/>
      <c r="Q12" s="281"/>
      <c r="R12" s="229">
        <f t="shared" si="4"/>
        <v>26123.973</v>
      </c>
      <c r="S12" s="425">
        <f t="shared" si="5"/>
        <v>0.10892433819285764</v>
      </c>
      <c r="T12" s="233">
        <v>19390.951</v>
      </c>
      <c r="U12" s="230">
        <v>7359.265</v>
      </c>
      <c r="V12" s="229"/>
      <c r="W12" s="281"/>
      <c r="X12" s="229">
        <f t="shared" si="6"/>
        <v>26750.216</v>
      </c>
      <c r="Y12" s="228">
        <f t="shared" si="7"/>
        <v>-0.023410764234576553</v>
      </c>
    </row>
    <row r="13" spans="1:25" ht="19.5" customHeight="1">
      <c r="A13" s="235" t="s">
        <v>200</v>
      </c>
      <c r="B13" s="233">
        <v>3792.3019999999997</v>
      </c>
      <c r="C13" s="230">
        <v>860.276</v>
      </c>
      <c r="D13" s="229">
        <v>0</v>
      </c>
      <c r="E13" s="281">
        <v>0</v>
      </c>
      <c r="F13" s="229">
        <f t="shared" si="0"/>
        <v>4652.5779999999995</v>
      </c>
      <c r="G13" s="232">
        <f t="shared" si="1"/>
        <v>0.0928945459226996</v>
      </c>
      <c r="H13" s="233">
        <v>4406.925</v>
      </c>
      <c r="I13" s="230">
        <v>839.672</v>
      </c>
      <c r="J13" s="229"/>
      <c r="K13" s="281"/>
      <c r="L13" s="229">
        <f t="shared" si="2"/>
        <v>5246.597</v>
      </c>
      <c r="M13" s="405">
        <f t="shared" si="3"/>
        <v>-0.11321986422818453</v>
      </c>
      <c r="N13" s="410">
        <v>18720.094000000005</v>
      </c>
      <c r="O13" s="230">
        <v>4666.312</v>
      </c>
      <c r="P13" s="229"/>
      <c r="Q13" s="281"/>
      <c r="R13" s="229">
        <f t="shared" si="4"/>
        <v>23386.406000000003</v>
      </c>
      <c r="S13" s="425">
        <f t="shared" si="5"/>
        <v>0.09751000723586245</v>
      </c>
      <c r="T13" s="233">
        <v>21677.894999999997</v>
      </c>
      <c r="U13" s="230">
        <v>4540.156</v>
      </c>
      <c r="V13" s="229"/>
      <c r="W13" s="281"/>
      <c r="X13" s="229">
        <f t="shared" si="6"/>
        <v>26218.050999999996</v>
      </c>
      <c r="Y13" s="228">
        <f t="shared" si="7"/>
        <v>-0.1080036422234435</v>
      </c>
    </row>
    <row r="14" spans="1:25" ht="19.5" customHeight="1">
      <c r="A14" s="235" t="s">
        <v>201</v>
      </c>
      <c r="B14" s="233">
        <v>2211.454</v>
      </c>
      <c r="C14" s="230">
        <v>919.657</v>
      </c>
      <c r="D14" s="229">
        <v>347.27</v>
      </c>
      <c r="E14" s="281">
        <v>95.509</v>
      </c>
      <c r="F14" s="229">
        <f t="shared" si="0"/>
        <v>3573.8900000000003</v>
      </c>
      <c r="G14" s="232">
        <f t="shared" si="1"/>
        <v>0.07135718922448521</v>
      </c>
      <c r="H14" s="233">
        <v>2300.029</v>
      </c>
      <c r="I14" s="230">
        <v>1080.998</v>
      </c>
      <c r="J14" s="229"/>
      <c r="K14" s="281"/>
      <c r="L14" s="229">
        <f t="shared" si="2"/>
        <v>3381.027</v>
      </c>
      <c r="M14" s="405">
        <f t="shared" si="3"/>
        <v>0.0570427269584064</v>
      </c>
      <c r="N14" s="410">
        <v>10445.57</v>
      </c>
      <c r="O14" s="230">
        <v>4741.256</v>
      </c>
      <c r="P14" s="229">
        <v>2282.616</v>
      </c>
      <c r="Q14" s="281">
        <v>290.568</v>
      </c>
      <c r="R14" s="229">
        <f t="shared" si="4"/>
        <v>17760.010000000002</v>
      </c>
      <c r="S14" s="425">
        <f t="shared" si="5"/>
        <v>0.07405065590706796</v>
      </c>
      <c r="T14" s="233">
        <v>11537.747</v>
      </c>
      <c r="U14" s="230">
        <v>4808.259</v>
      </c>
      <c r="V14" s="229"/>
      <c r="W14" s="281"/>
      <c r="X14" s="229">
        <f t="shared" si="6"/>
        <v>16346.006</v>
      </c>
      <c r="Y14" s="228">
        <f t="shared" si="7"/>
        <v>0.08650455652591837</v>
      </c>
    </row>
    <row r="15" spans="1:25" ht="19.5" customHeight="1">
      <c r="A15" s="235" t="s">
        <v>202</v>
      </c>
      <c r="B15" s="233">
        <v>0</v>
      </c>
      <c r="C15" s="230">
        <v>0</v>
      </c>
      <c r="D15" s="229">
        <v>2812.4120000000003</v>
      </c>
      <c r="E15" s="281">
        <v>386.24</v>
      </c>
      <c r="F15" s="229">
        <f t="shared" si="0"/>
        <v>3198.652</v>
      </c>
      <c r="G15" s="232">
        <f t="shared" si="1"/>
        <v>0.0638650926657726</v>
      </c>
      <c r="H15" s="233"/>
      <c r="I15" s="230"/>
      <c r="J15" s="229">
        <v>1308.836</v>
      </c>
      <c r="K15" s="281">
        <v>436.235</v>
      </c>
      <c r="L15" s="229">
        <f t="shared" si="2"/>
        <v>1745.071</v>
      </c>
      <c r="M15" s="405">
        <f t="shared" si="3"/>
        <v>0.8329638163719415</v>
      </c>
      <c r="N15" s="410"/>
      <c r="O15" s="230"/>
      <c r="P15" s="229">
        <v>12792.38</v>
      </c>
      <c r="Q15" s="281">
        <v>2715.898</v>
      </c>
      <c r="R15" s="229">
        <f t="shared" si="4"/>
        <v>15508.277999999998</v>
      </c>
      <c r="S15" s="425">
        <f t="shared" si="5"/>
        <v>0.0646620220309083</v>
      </c>
      <c r="T15" s="233"/>
      <c r="U15" s="230"/>
      <c r="V15" s="229">
        <v>5651.219999999999</v>
      </c>
      <c r="W15" s="281">
        <v>2197.252</v>
      </c>
      <c r="X15" s="229">
        <f t="shared" si="6"/>
        <v>7848.472</v>
      </c>
      <c r="Y15" s="228">
        <f t="shared" si="7"/>
        <v>0.9759614355507669</v>
      </c>
    </row>
    <row r="16" spans="1:25" ht="19.5" customHeight="1">
      <c r="A16" s="235" t="s">
        <v>157</v>
      </c>
      <c r="B16" s="233">
        <v>636.912</v>
      </c>
      <c r="C16" s="230">
        <v>460.953</v>
      </c>
      <c r="D16" s="229">
        <v>0</v>
      </c>
      <c r="E16" s="281">
        <v>0</v>
      </c>
      <c r="F16" s="229">
        <f t="shared" si="0"/>
        <v>1097.865</v>
      </c>
      <c r="G16" s="232">
        <f t="shared" si="1"/>
        <v>0.021920249517455616</v>
      </c>
      <c r="H16" s="233">
        <v>604.265</v>
      </c>
      <c r="I16" s="230">
        <v>235.441</v>
      </c>
      <c r="J16" s="229">
        <v>0</v>
      </c>
      <c r="K16" s="281">
        <v>0</v>
      </c>
      <c r="L16" s="229">
        <f t="shared" si="2"/>
        <v>839.706</v>
      </c>
      <c r="M16" s="405">
        <f>IF(ISERROR(F16/L16-1),"         /0",(F16/L16-1))</f>
        <v>0.3074397467685117</v>
      </c>
      <c r="N16" s="410">
        <v>3179.8229999999994</v>
      </c>
      <c r="O16" s="230">
        <v>2021.5749999999996</v>
      </c>
      <c r="P16" s="229">
        <v>0</v>
      </c>
      <c r="Q16" s="281">
        <v>0</v>
      </c>
      <c r="R16" s="229">
        <f t="shared" si="4"/>
        <v>5201.397999999999</v>
      </c>
      <c r="S16" s="425">
        <f t="shared" si="5"/>
        <v>0.021687315127283786</v>
      </c>
      <c r="T16" s="233">
        <v>2738.54</v>
      </c>
      <c r="U16" s="230">
        <v>1177.122</v>
      </c>
      <c r="V16" s="229">
        <v>0</v>
      </c>
      <c r="W16" s="281">
        <v>0</v>
      </c>
      <c r="X16" s="229">
        <f t="shared" si="6"/>
        <v>3915.6620000000003</v>
      </c>
      <c r="Y16" s="228">
        <f t="shared" si="7"/>
        <v>0.3283572484039734</v>
      </c>
    </row>
    <row r="17" spans="1:25" ht="19.5" customHeight="1">
      <c r="A17" s="235" t="s">
        <v>205</v>
      </c>
      <c r="B17" s="233">
        <v>0</v>
      </c>
      <c r="C17" s="230">
        <v>0</v>
      </c>
      <c r="D17" s="229">
        <v>530.458</v>
      </c>
      <c r="E17" s="281">
        <v>494.168</v>
      </c>
      <c r="F17" s="229">
        <f t="shared" si="0"/>
        <v>1024.626</v>
      </c>
      <c r="G17" s="232">
        <f t="shared" si="1"/>
        <v>0.020457941169517633</v>
      </c>
      <c r="H17" s="233"/>
      <c r="I17" s="230"/>
      <c r="J17" s="229">
        <v>1053</v>
      </c>
      <c r="K17" s="281">
        <v>746.782</v>
      </c>
      <c r="L17" s="229">
        <f t="shared" si="2"/>
        <v>1799.7820000000002</v>
      </c>
      <c r="M17" s="405">
        <f>IF(ISERROR(F17/L17-1),"         /0",(F17/L17-1))</f>
        <v>-0.4306943840976296</v>
      </c>
      <c r="N17" s="410"/>
      <c r="O17" s="230"/>
      <c r="P17" s="229">
        <v>4461.160999999999</v>
      </c>
      <c r="Q17" s="281">
        <v>3613.528</v>
      </c>
      <c r="R17" s="229">
        <f t="shared" si="4"/>
        <v>8074.6889999999985</v>
      </c>
      <c r="S17" s="425">
        <f t="shared" si="5"/>
        <v>0.0336675495506808</v>
      </c>
      <c r="T17" s="233"/>
      <c r="U17" s="230"/>
      <c r="V17" s="229">
        <v>6279</v>
      </c>
      <c r="W17" s="281">
        <v>3809.032</v>
      </c>
      <c r="X17" s="229">
        <f t="shared" si="6"/>
        <v>10088.032</v>
      </c>
      <c r="Y17" s="228">
        <f t="shared" si="7"/>
        <v>-0.19957738040482043</v>
      </c>
    </row>
    <row r="18" spans="1:25" ht="19.5" customHeight="1">
      <c r="A18" s="235" t="s">
        <v>206</v>
      </c>
      <c r="B18" s="233">
        <v>986.637</v>
      </c>
      <c r="C18" s="230">
        <v>0</v>
      </c>
      <c r="D18" s="229">
        <v>0</v>
      </c>
      <c r="E18" s="281">
        <v>0</v>
      </c>
      <c r="F18" s="229">
        <f aca="true" t="shared" si="8" ref="F18:F24">SUM(B18:E18)</f>
        <v>986.637</v>
      </c>
      <c r="G18" s="232">
        <f aca="true" t="shared" si="9" ref="G18:G24">F18/$F$9</f>
        <v>0.019699443213103483</v>
      </c>
      <c r="H18" s="233">
        <v>862.082</v>
      </c>
      <c r="I18" s="230"/>
      <c r="J18" s="229"/>
      <c r="K18" s="281"/>
      <c r="L18" s="229">
        <f aca="true" t="shared" si="10" ref="L18:L24">SUM(H18:K18)</f>
        <v>862.082</v>
      </c>
      <c r="M18" s="405">
        <f aca="true" t="shared" si="11" ref="M18:M24">IF(ISERROR(F18/L18-1),"         /0",(F18/L18-1))</f>
        <v>0.14448161543797444</v>
      </c>
      <c r="N18" s="410">
        <v>4138.606</v>
      </c>
      <c r="O18" s="230"/>
      <c r="P18" s="229"/>
      <c r="Q18" s="281"/>
      <c r="R18" s="229">
        <f aca="true" t="shared" si="12" ref="R18:R24">SUM(N18:Q18)</f>
        <v>4138.606</v>
      </c>
      <c r="S18" s="425">
        <f aca="true" t="shared" si="13" ref="S18:S24">R18/$R$9</f>
        <v>0.017255986277086938</v>
      </c>
      <c r="T18" s="233">
        <v>4823.937000000001</v>
      </c>
      <c r="U18" s="230"/>
      <c r="V18" s="229"/>
      <c r="W18" s="281"/>
      <c r="X18" s="229">
        <f aca="true" t="shared" si="14" ref="X18:X24">SUM(T18:W18)</f>
        <v>4823.937000000001</v>
      </c>
      <c r="Y18" s="228">
        <f aca="true" t="shared" si="15" ref="Y18:Y24">IF(ISERROR(R18/X18-1),"         /0",IF(R18/X18&gt;5,"  *  ",(R18/X18-1)))</f>
        <v>-0.14206881225853507</v>
      </c>
    </row>
    <row r="19" spans="1:25" ht="19.5" customHeight="1">
      <c r="A19" s="235" t="s">
        <v>209</v>
      </c>
      <c r="B19" s="233">
        <v>384.104</v>
      </c>
      <c r="C19" s="230">
        <v>41.964000000000006</v>
      </c>
      <c r="D19" s="229">
        <v>0</v>
      </c>
      <c r="E19" s="281">
        <v>0</v>
      </c>
      <c r="F19" s="229">
        <f t="shared" si="8"/>
        <v>426.068</v>
      </c>
      <c r="G19" s="232">
        <f t="shared" si="9"/>
        <v>0.008506981160163844</v>
      </c>
      <c r="H19" s="233">
        <v>1127.626</v>
      </c>
      <c r="I19" s="230">
        <v>123.137</v>
      </c>
      <c r="J19" s="229"/>
      <c r="K19" s="281"/>
      <c r="L19" s="229">
        <f t="shared" si="10"/>
        <v>1250.763</v>
      </c>
      <c r="M19" s="405">
        <f t="shared" si="11"/>
        <v>-0.6593535306049187</v>
      </c>
      <c r="N19" s="410">
        <v>4539.899</v>
      </c>
      <c r="O19" s="230">
        <v>842.3500000000001</v>
      </c>
      <c r="P19" s="229"/>
      <c r="Q19" s="281"/>
      <c r="R19" s="229">
        <f t="shared" si="12"/>
        <v>5382.249000000001</v>
      </c>
      <c r="S19" s="425">
        <f t="shared" si="13"/>
        <v>0.022441376367758836</v>
      </c>
      <c r="T19" s="233">
        <v>7472.8060000000005</v>
      </c>
      <c r="U19" s="230">
        <v>761.9770000000001</v>
      </c>
      <c r="V19" s="229"/>
      <c r="W19" s="281"/>
      <c r="X19" s="229">
        <f t="shared" si="14"/>
        <v>8234.783000000001</v>
      </c>
      <c r="Y19" s="228">
        <f t="shared" si="15"/>
        <v>-0.3464006276789564</v>
      </c>
    </row>
    <row r="20" spans="1:25" ht="19.5" customHeight="1">
      <c r="A20" s="235" t="s">
        <v>210</v>
      </c>
      <c r="B20" s="233">
        <v>247.175</v>
      </c>
      <c r="C20" s="230">
        <v>140.443</v>
      </c>
      <c r="D20" s="229">
        <v>0</v>
      </c>
      <c r="E20" s="281">
        <v>0</v>
      </c>
      <c r="F20" s="229">
        <f>SUM(B20:E20)</f>
        <v>387.61800000000005</v>
      </c>
      <c r="G20" s="232">
        <f>F20/$F$9</f>
        <v>0.00773927876146622</v>
      </c>
      <c r="H20" s="233">
        <v>318.716</v>
      </c>
      <c r="I20" s="230">
        <v>136.296</v>
      </c>
      <c r="J20" s="229"/>
      <c r="K20" s="281"/>
      <c r="L20" s="229">
        <f>SUM(H20:K20)</f>
        <v>455.012</v>
      </c>
      <c r="M20" s="405">
        <f>IF(ISERROR(F20/L20-1),"         /0",(F20/L20-1))</f>
        <v>-0.14811477499494508</v>
      </c>
      <c r="N20" s="410">
        <v>1437.503</v>
      </c>
      <c r="O20" s="230">
        <v>737.5070000000001</v>
      </c>
      <c r="P20" s="229"/>
      <c r="Q20" s="281"/>
      <c r="R20" s="229">
        <f>SUM(N20:Q20)</f>
        <v>2175.01</v>
      </c>
      <c r="S20" s="425">
        <f>R20/$R$9</f>
        <v>0.0090687402261841</v>
      </c>
      <c r="T20" s="233">
        <v>1803.6770000000001</v>
      </c>
      <c r="U20" s="230">
        <v>594.7819999999999</v>
      </c>
      <c r="V20" s="229"/>
      <c r="W20" s="281"/>
      <c r="X20" s="229">
        <f>SUM(T20:W20)</f>
        <v>2398.459</v>
      </c>
      <c r="Y20" s="228">
        <f>IF(ISERROR(R20/X20-1),"         /0",IF(R20/X20&gt;5,"  *  ",(R20/X20-1)))</f>
        <v>-0.09316356877478393</v>
      </c>
    </row>
    <row r="21" spans="1:25" ht="19.5" customHeight="1">
      <c r="A21" s="235" t="s">
        <v>178</v>
      </c>
      <c r="B21" s="233">
        <v>195.97199999999998</v>
      </c>
      <c r="C21" s="230">
        <v>146.614</v>
      </c>
      <c r="D21" s="229">
        <v>0</v>
      </c>
      <c r="E21" s="281">
        <v>0</v>
      </c>
      <c r="F21" s="229">
        <f t="shared" si="8"/>
        <v>342.586</v>
      </c>
      <c r="G21" s="232">
        <f t="shared" si="9"/>
        <v>0.0068401584905129955</v>
      </c>
      <c r="H21" s="233">
        <v>191.15999999999994</v>
      </c>
      <c r="I21" s="230">
        <v>157.188</v>
      </c>
      <c r="J21" s="229"/>
      <c r="K21" s="281"/>
      <c r="L21" s="229">
        <f t="shared" si="10"/>
        <v>348.34799999999996</v>
      </c>
      <c r="M21" s="405">
        <f t="shared" si="11"/>
        <v>-0.016540930334033588</v>
      </c>
      <c r="N21" s="410">
        <v>861.554</v>
      </c>
      <c r="O21" s="230">
        <v>679.8220000000001</v>
      </c>
      <c r="P21" s="229"/>
      <c r="Q21" s="281"/>
      <c r="R21" s="229">
        <f t="shared" si="12"/>
        <v>1541.3760000000002</v>
      </c>
      <c r="S21" s="425">
        <f t="shared" si="13"/>
        <v>0.00642679276641245</v>
      </c>
      <c r="T21" s="233">
        <v>777.3720000000001</v>
      </c>
      <c r="U21" s="230">
        <v>729.3</v>
      </c>
      <c r="V21" s="229"/>
      <c r="W21" s="281"/>
      <c r="X21" s="229">
        <f t="shared" si="14"/>
        <v>1506.672</v>
      </c>
      <c r="Y21" s="228">
        <f t="shared" si="15"/>
        <v>0.023033546783905345</v>
      </c>
    </row>
    <row r="22" spans="1:25" ht="19.5" customHeight="1">
      <c r="A22" s="235" t="s">
        <v>194</v>
      </c>
      <c r="B22" s="233">
        <v>97.937</v>
      </c>
      <c r="C22" s="230">
        <v>84.786</v>
      </c>
      <c r="D22" s="229">
        <v>0</v>
      </c>
      <c r="E22" s="281">
        <v>0</v>
      </c>
      <c r="F22" s="229">
        <f t="shared" si="8"/>
        <v>182.723</v>
      </c>
      <c r="G22" s="232">
        <f t="shared" si="9"/>
        <v>0.003648293508380395</v>
      </c>
      <c r="H22" s="233">
        <v>100.444</v>
      </c>
      <c r="I22" s="230">
        <v>105.676</v>
      </c>
      <c r="J22" s="229"/>
      <c r="K22" s="281"/>
      <c r="L22" s="229">
        <f t="shared" si="10"/>
        <v>206.12</v>
      </c>
      <c r="M22" s="405">
        <f t="shared" si="11"/>
        <v>-0.1135115466718416</v>
      </c>
      <c r="N22" s="410">
        <v>573.8199999999999</v>
      </c>
      <c r="O22" s="230">
        <v>642.807</v>
      </c>
      <c r="P22" s="229"/>
      <c r="Q22" s="281"/>
      <c r="R22" s="229">
        <f t="shared" si="12"/>
        <v>1216.627</v>
      </c>
      <c r="S22" s="425">
        <f t="shared" si="13"/>
        <v>0.005072746431125227</v>
      </c>
      <c r="T22" s="233">
        <v>388.409</v>
      </c>
      <c r="U22" s="230">
        <v>582.0120000000001</v>
      </c>
      <c r="V22" s="229"/>
      <c r="W22" s="281"/>
      <c r="X22" s="229">
        <f t="shared" si="14"/>
        <v>970.421</v>
      </c>
      <c r="Y22" s="228">
        <f t="shared" si="15"/>
        <v>0.2537105029672688</v>
      </c>
    </row>
    <row r="23" spans="1:25" ht="19.5" customHeight="1">
      <c r="A23" s="235" t="s">
        <v>203</v>
      </c>
      <c r="B23" s="233">
        <v>90.595</v>
      </c>
      <c r="C23" s="230">
        <v>0</v>
      </c>
      <c r="D23" s="229">
        <v>0</v>
      </c>
      <c r="E23" s="281">
        <v>0</v>
      </c>
      <c r="F23" s="229">
        <f>SUM(B23:E23)</f>
        <v>90.595</v>
      </c>
      <c r="G23" s="232">
        <f t="shared" si="9"/>
        <v>0.0018088426218468494</v>
      </c>
      <c r="H23" s="233">
        <v>179.539</v>
      </c>
      <c r="I23" s="230">
        <v>417.218</v>
      </c>
      <c r="J23" s="229"/>
      <c r="K23" s="281"/>
      <c r="L23" s="229">
        <f>SUM(H23:K23)</f>
        <v>596.7570000000001</v>
      </c>
      <c r="M23" s="405">
        <f>IF(ISERROR(F23/L23-1),"         /0",(F23/L23-1))</f>
        <v>-0.848187788329253</v>
      </c>
      <c r="N23" s="410">
        <v>305.169</v>
      </c>
      <c r="O23" s="230"/>
      <c r="P23" s="229"/>
      <c r="Q23" s="281"/>
      <c r="R23" s="229">
        <f>SUM(N23:Q23)</f>
        <v>305.169</v>
      </c>
      <c r="S23" s="425">
        <f t="shared" si="13"/>
        <v>0.0012724072009252256</v>
      </c>
      <c r="T23" s="233">
        <v>530.989</v>
      </c>
      <c r="U23" s="230">
        <v>2056.533</v>
      </c>
      <c r="V23" s="229"/>
      <c r="W23" s="281"/>
      <c r="X23" s="229">
        <f>SUM(T23:W23)</f>
        <v>2587.522</v>
      </c>
      <c r="Y23" s="228">
        <f>IF(ISERROR(R23/X23-1),"         /0",IF(R23/X23&gt;5,"  *  ",(R23/X23-1)))</f>
        <v>-0.8820612926189613</v>
      </c>
    </row>
    <row r="24" spans="1:25" ht="19.5" customHeight="1" thickBot="1">
      <c r="A24" s="235" t="s">
        <v>168</v>
      </c>
      <c r="B24" s="233">
        <v>101.44800000000001</v>
      </c>
      <c r="C24" s="230">
        <v>14.445</v>
      </c>
      <c r="D24" s="229">
        <v>0.11</v>
      </c>
      <c r="E24" s="281">
        <v>0</v>
      </c>
      <c r="F24" s="229">
        <f t="shared" si="8"/>
        <v>116.003</v>
      </c>
      <c r="G24" s="232">
        <f t="shared" si="9"/>
        <v>0.0023161451588067784</v>
      </c>
      <c r="H24" s="233">
        <v>185.1</v>
      </c>
      <c r="I24" s="230">
        <v>43.024</v>
      </c>
      <c r="J24" s="229">
        <v>164.917</v>
      </c>
      <c r="K24" s="281">
        <v>0</v>
      </c>
      <c r="L24" s="229">
        <f t="shared" si="10"/>
        <v>393.041</v>
      </c>
      <c r="M24" s="405">
        <f t="shared" si="11"/>
        <v>-0.7048577629305848</v>
      </c>
      <c r="N24" s="410">
        <v>611.456</v>
      </c>
      <c r="O24" s="230">
        <v>72.616</v>
      </c>
      <c r="P24" s="229">
        <v>1.05</v>
      </c>
      <c r="Q24" s="281">
        <v>0.16</v>
      </c>
      <c r="R24" s="229">
        <f t="shared" si="12"/>
        <v>685.2819999999999</v>
      </c>
      <c r="S24" s="425">
        <f t="shared" si="13"/>
        <v>0.0028572946513716673</v>
      </c>
      <c r="T24" s="233">
        <v>1179.5</v>
      </c>
      <c r="U24" s="230">
        <v>164.165</v>
      </c>
      <c r="V24" s="229">
        <v>767.645</v>
      </c>
      <c r="W24" s="281">
        <v>201.04</v>
      </c>
      <c r="X24" s="229">
        <f t="shared" si="14"/>
        <v>2312.35</v>
      </c>
      <c r="Y24" s="228">
        <f t="shared" si="15"/>
        <v>-0.7036426146560858</v>
      </c>
    </row>
    <row r="25" spans="1:25" s="236" customFormat="1" ht="19.5" customHeight="1">
      <c r="A25" s="243" t="s">
        <v>60</v>
      </c>
      <c r="B25" s="240">
        <f>SUM(B26:B38)</f>
        <v>3770.998000000001</v>
      </c>
      <c r="C25" s="239">
        <f>SUM(C26:C38)</f>
        <v>4183.7390000000005</v>
      </c>
      <c r="D25" s="238">
        <f>SUM(D26:D38)</f>
        <v>33.483000000000004</v>
      </c>
      <c r="E25" s="310">
        <f>SUM(E26:E38)</f>
        <v>296.074</v>
      </c>
      <c r="F25" s="238">
        <f>SUM(B25:E25)</f>
        <v>8284.294000000002</v>
      </c>
      <c r="G25" s="241">
        <f>F25/$F$9</f>
        <v>0.1654063036493198</v>
      </c>
      <c r="H25" s="240">
        <f>SUM(H26:H38)</f>
        <v>4135.171</v>
      </c>
      <c r="I25" s="239">
        <f>SUM(I26:I38)</f>
        <v>4272.204</v>
      </c>
      <c r="J25" s="238">
        <f>SUM(J26:J38)</f>
        <v>138.21499999999997</v>
      </c>
      <c r="K25" s="310">
        <f>SUM(K26:K38)</f>
        <v>411.92600000000004</v>
      </c>
      <c r="L25" s="238">
        <f>SUM(H25:K25)</f>
        <v>8957.516</v>
      </c>
      <c r="M25" s="404">
        <f t="shared" si="3"/>
        <v>-0.07515721992570235</v>
      </c>
      <c r="N25" s="409">
        <f>SUM(N26:N38)</f>
        <v>17329.508</v>
      </c>
      <c r="O25" s="239">
        <f>SUM(O26:O38)</f>
        <v>18399.762</v>
      </c>
      <c r="P25" s="238">
        <f>SUM(P26:P38)</f>
        <v>413.46599999999995</v>
      </c>
      <c r="Q25" s="310">
        <f>SUM(Q26:Q38)</f>
        <v>1920.3419999999999</v>
      </c>
      <c r="R25" s="238">
        <f>SUM(N25:Q25)</f>
        <v>38063.078</v>
      </c>
      <c r="S25" s="424">
        <f>R25/$R$9</f>
        <v>0.15870463427339782</v>
      </c>
      <c r="T25" s="240">
        <f>SUM(T26:T38)</f>
        <v>17507.052</v>
      </c>
      <c r="U25" s="239">
        <f>SUM(U26:U38)</f>
        <v>21969.724999999995</v>
      </c>
      <c r="V25" s="238">
        <f>SUM(V26:V38)</f>
        <v>450.32599999999996</v>
      </c>
      <c r="W25" s="310">
        <f>SUM(W26:W38)</f>
        <v>2091.309</v>
      </c>
      <c r="X25" s="238">
        <f>SUM(T25:W25)</f>
        <v>42018.412</v>
      </c>
      <c r="Y25" s="237">
        <f>IF(ISERROR(R25/X25-1),"         /0",IF(R25/X25&gt;5,"  *  ",(R25/X25-1)))</f>
        <v>-0.09413335277877699</v>
      </c>
    </row>
    <row r="26" spans="1:25" ht="19.5" customHeight="1">
      <c r="A26" s="250" t="s">
        <v>173</v>
      </c>
      <c r="B26" s="247">
        <v>1550.0720000000001</v>
      </c>
      <c r="C26" s="245">
        <v>1354.587</v>
      </c>
      <c r="D26" s="246">
        <v>0</v>
      </c>
      <c r="E26" s="293">
        <v>0</v>
      </c>
      <c r="F26" s="246">
        <f>SUM(B26:E26)</f>
        <v>2904.659</v>
      </c>
      <c r="G26" s="248">
        <f>F26/$F$9</f>
        <v>0.05799515427044592</v>
      </c>
      <c r="H26" s="247">
        <v>1090.1689999999999</v>
      </c>
      <c r="I26" s="245">
        <v>1211.998</v>
      </c>
      <c r="J26" s="246"/>
      <c r="K26" s="245"/>
      <c r="L26" s="246">
        <f>SUM(H26:K26)</f>
        <v>2302.167</v>
      </c>
      <c r="M26" s="406">
        <f t="shared" si="3"/>
        <v>0.2617064704689105</v>
      </c>
      <c r="N26" s="411">
        <v>7240.808000000003</v>
      </c>
      <c r="O26" s="245">
        <v>6625.442</v>
      </c>
      <c r="P26" s="246"/>
      <c r="Q26" s="245"/>
      <c r="R26" s="246">
        <f>SUM(N26:Q26)</f>
        <v>13866.250000000004</v>
      </c>
      <c r="S26" s="426">
        <f>R26/$R$9</f>
        <v>0.0578155590830963</v>
      </c>
      <c r="T26" s="247">
        <v>4655.454000000001</v>
      </c>
      <c r="U26" s="245">
        <v>5360.658999999999</v>
      </c>
      <c r="V26" s="246"/>
      <c r="W26" s="293"/>
      <c r="X26" s="246">
        <f>SUM(T26:W26)</f>
        <v>10016.113</v>
      </c>
      <c r="Y26" s="244">
        <f>IF(ISERROR(R26/X26-1),"         /0",IF(R26/X26&gt;5,"  *  ",(R26/X26-1)))</f>
        <v>0.38439432542344565</v>
      </c>
    </row>
    <row r="27" spans="1:25" ht="19.5" customHeight="1">
      <c r="A27" s="250" t="s">
        <v>157</v>
      </c>
      <c r="B27" s="247">
        <v>1225.598</v>
      </c>
      <c r="C27" s="245">
        <v>998.5430000000001</v>
      </c>
      <c r="D27" s="246">
        <v>0</v>
      </c>
      <c r="E27" s="293">
        <v>0</v>
      </c>
      <c r="F27" s="246">
        <f>SUM(B27:E27)</f>
        <v>2224.141</v>
      </c>
      <c r="G27" s="248">
        <f>F27/$F$9</f>
        <v>0.044407760227353314</v>
      </c>
      <c r="H27" s="247">
        <v>1500.8899999999999</v>
      </c>
      <c r="I27" s="245">
        <v>810.0780000000001</v>
      </c>
      <c r="J27" s="246">
        <v>0</v>
      </c>
      <c r="K27" s="245">
        <v>0</v>
      </c>
      <c r="L27" s="246">
        <f>SUM(H27:K27)</f>
        <v>2310.968</v>
      </c>
      <c r="M27" s="406">
        <f t="shared" si="3"/>
        <v>-0.03757170155536549</v>
      </c>
      <c r="N27" s="411">
        <v>4665.192999999999</v>
      </c>
      <c r="O27" s="245">
        <v>4393.45</v>
      </c>
      <c r="P27" s="246">
        <v>0</v>
      </c>
      <c r="Q27" s="245">
        <v>0</v>
      </c>
      <c r="R27" s="246">
        <f>SUM(N27:Q27)</f>
        <v>9058.643</v>
      </c>
      <c r="S27" s="426">
        <f>R27/$R$9</f>
        <v>0.037770162053848484</v>
      </c>
      <c r="T27" s="247">
        <v>6405.797999999998</v>
      </c>
      <c r="U27" s="245">
        <v>4089.8140000000003</v>
      </c>
      <c r="V27" s="246">
        <v>0</v>
      </c>
      <c r="W27" s="245">
        <v>0</v>
      </c>
      <c r="X27" s="246">
        <f>SUM(T27:W27)</f>
        <v>10495.611999999997</v>
      </c>
      <c r="Y27" s="244">
        <f>IF(ISERROR(R27/X27-1),"         /0",IF(R27/X27&gt;5,"  *  ",(R27/X27-1)))</f>
        <v>-0.13691140640488597</v>
      </c>
    </row>
    <row r="28" spans="1:25" ht="19.5" customHeight="1">
      <c r="A28" s="250" t="s">
        <v>204</v>
      </c>
      <c r="B28" s="247">
        <v>290.034</v>
      </c>
      <c r="C28" s="245">
        <v>250.01</v>
      </c>
      <c r="D28" s="246">
        <v>0</v>
      </c>
      <c r="E28" s="293">
        <v>0</v>
      </c>
      <c r="F28" s="246">
        <f>SUM(B28:E28)</f>
        <v>540.044</v>
      </c>
      <c r="G28" s="248">
        <f>F28/$F$9</f>
        <v>0.010782654725676471</v>
      </c>
      <c r="H28" s="247">
        <v>266.577</v>
      </c>
      <c r="I28" s="245">
        <v>133.507</v>
      </c>
      <c r="J28" s="246"/>
      <c r="K28" s="245"/>
      <c r="L28" s="246">
        <f>SUM(H28:K28)</f>
        <v>400.084</v>
      </c>
      <c r="M28" s="406">
        <f t="shared" si="3"/>
        <v>0.3498265364273503</v>
      </c>
      <c r="N28" s="411">
        <v>1470.1100000000001</v>
      </c>
      <c r="O28" s="245">
        <v>1116.119</v>
      </c>
      <c r="P28" s="246"/>
      <c r="Q28" s="245"/>
      <c r="R28" s="246">
        <f>SUM(N28:Q28)</f>
        <v>2586.2290000000003</v>
      </c>
      <c r="S28" s="426">
        <f>R28/$R$9</f>
        <v>0.010783324658932086</v>
      </c>
      <c r="T28" s="247">
        <v>1330.5739999999998</v>
      </c>
      <c r="U28" s="245">
        <v>673.2930000000001</v>
      </c>
      <c r="V28" s="246"/>
      <c r="W28" s="245"/>
      <c r="X28" s="246">
        <f>SUM(T28:W28)</f>
        <v>2003.867</v>
      </c>
      <c r="Y28" s="244">
        <f>IF(ISERROR(R28/X28-1),"         /0",IF(R28/X28&gt;5,"  *  ",(R28/X28-1)))</f>
        <v>0.290619087993365</v>
      </c>
    </row>
    <row r="29" spans="1:25" ht="19.5" customHeight="1">
      <c r="A29" s="250" t="s">
        <v>182</v>
      </c>
      <c r="B29" s="247">
        <v>180.434</v>
      </c>
      <c r="C29" s="245">
        <v>203.81400000000002</v>
      </c>
      <c r="D29" s="246">
        <v>0</v>
      </c>
      <c r="E29" s="293">
        <v>0</v>
      </c>
      <c r="F29" s="246">
        <f aca="true" t="shared" si="16" ref="F29:F36">SUM(B29:E29)</f>
        <v>384.24800000000005</v>
      </c>
      <c r="G29" s="248">
        <f aca="true" t="shared" si="17" ref="G29:G36">F29/$F$9</f>
        <v>0.007671992491411318</v>
      </c>
      <c r="H29" s="247">
        <v>28.612000000000002</v>
      </c>
      <c r="I29" s="245">
        <v>66.018</v>
      </c>
      <c r="J29" s="246"/>
      <c r="K29" s="245"/>
      <c r="L29" s="246">
        <f aca="true" t="shared" si="18" ref="L29:L36">SUM(H29:K29)</f>
        <v>94.63</v>
      </c>
      <c r="M29" s="406">
        <f aca="true" t="shared" si="19" ref="M29:M36">IF(ISERROR(F29/L29-1),"         /0",(F29/L29-1))</f>
        <v>3.060530487160521</v>
      </c>
      <c r="N29" s="411">
        <v>839.994</v>
      </c>
      <c r="O29" s="245">
        <v>782.557</v>
      </c>
      <c r="P29" s="246"/>
      <c r="Q29" s="245"/>
      <c r="R29" s="246">
        <f aca="true" t="shared" si="20" ref="R29:R36">SUM(N29:Q29)</f>
        <v>1622.551</v>
      </c>
      <c r="S29" s="426">
        <f aca="true" t="shared" si="21" ref="S29:S36">R29/$R$9</f>
        <v>0.00676525327365632</v>
      </c>
      <c r="T29" s="247">
        <v>267.81200000000007</v>
      </c>
      <c r="U29" s="245">
        <v>173.409</v>
      </c>
      <c r="V29" s="246"/>
      <c r="W29" s="245"/>
      <c r="X29" s="246">
        <f aca="true" t="shared" si="22" ref="X29:X36">SUM(T29:W29)</f>
        <v>441.22100000000006</v>
      </c>
      <c r="Y29" s="244">
        <f aca="true" t="shared" si="23" ref="Y29:Y36">IF(ISERROR(R29/X29-1),"         /0",IF(R29/X29&gt;5,"  *  ",(R29/X29-1)))</f>
        <v>2.6774110933069815</v>
      </c>
    </row>
    <row r="30" spans="1:25" ht="19.5" customHeight="1">
      <c r="A30" s="250" t="s">
        <v>200</v>
      </c>
      <c r="B30" s="247">
        <v>49.156</v>
      </c>
      <c r="C30" s="245">
        <v>332.751</v>
      </c>
      <c r="D30" s="246">
        <v>0</v>
      </c>
      <c r="E30" s="293">
        <v>0</v>
      </c>
      <c r="F30" s="246">
        <f t="shared" si="16"/>
        <v>381.907</v>
      </c>
      <c r="G30" s="248">
        <f t="shared" si="17"/>
        <v>0.0076252514949132376</v>
      </c>
      <c r="H30" s="247">
        <v>3.268</v>
      </c>
      <c r="I30" s="245">
        <v>395.84499999999997</v>
      </c>
      <c r="J30" s="246"/>
      <c r="K30" s="245"/>
      <c r="L30" s="246">
        <f t="shared" si="18"/>
        <v>399.11299999999994</v>
      </c>
      <c r="M30" s="406">
        <f t="shared" si="19"/>
        <v>-0.043110597750511626</v>
      </c>
      <c r="N30" s="411">
        <v>206.07999999999998</v>
      </c>
      <c r="O30" s="245">
        <v>927.4369999999999</v>
      </c>
      <c r="P30" s="246"/>
      <c r="Q30" s="245"/>
      <c r="R30" s="246">
        <f t="shared" si="20"/>
        <v>1133.5169999999998</v>
      </c>
      <c r="S30" s="426">
        <f t="shared" si="21"/>
        <v>0.004726217909326173</v>
      </c>
      <c r="T30" s="247">
        <v>67.659</v>
      </c>
      <c r="U30" s="245">
        <v>3384.9660000000003</v>
      </c>
      <c r="V30" s="246"/>
      <c r="W30" s="245"/>
      <c r="X30" s="246">
        <f t="shared" si="22"/>
        <v>3452.6250000000005</v>
      </c>
      <c r="Y30" s="244">
        <f t="shared" si="23"/>
        <v>-0.671694145758662</v>
      </c>
    </row>
    <row r="31" spans="1:25" ht="19.5" customHeight="1">
      <c r="A31" s="250" t="s">
        <v>207</v>
      </c>
      <c r="B31" s="247">
        <v>92.20400000000001</v>
      </c>
      <c r="C31" s="245">
        <v>255.905</v>
      </c>
      <c r="D31" s="246">
        <v>0</v>
      </c>
      <c r="E31" s="293">
        <v>0</v>
      </c>
      <c r="F31" s="246">
        <f>SUM(B31:E31)</f>
        <v>348.10900000000004</v>
      </c>
      <c r="G31" s="248">
        <f>F31/$F$9</f>
        <v>0.006950432101644517</v>
      </c>
      <c r="H31" s="247">
        <v>45.129</v>
      </c>
      <c r="I31" s="245">
        <v>10.569</v>
      </c>
      <c r="J31" s="246"/>
      <c r="K31" s="245"/>
      <c r="L31" s="246">
        <f>SUM(H31:K31)</f>
        <v>55.698</v>
      </c>
      <c r="M31" s="406">
        <f>IF(ISERROR(F31/L31-1),"         /0",(F31/L31-1))</f>
        <v>5.249937161118892</v>
      </c>
      <c r="N31" s="411">
        <v>301.418</v>
      </c>
      <c r="O31" s="245">
        <v>721.3380000000001</v>
      </c>
      <c r="P31" s="246"/>
      <c r="Q31" s="245"/>
      <c r="R31" s="246">
        <f>SUM(N31:Q31)</f>
        <v>1022.7560000000001</v>
      </c>
      <c r="S31" s="426">
        <f>R31/$R$9</f>
        <v>0.004264398084961055</v>
      </c>
      <c r="T31" s="247">
        <v>45.129</v>
      </c>
      <c r="U31" s="245">
        <v>136.362</v>
      </c>
      <c r="V31" s="246"/>
      <c r="W31" s="245"/>
      <c r="X31" s="246">
        <f>SUM(T31:W31)</f>
        <v>181.49099999999999</v>
      </c>
      <c r="Y31" s="244" t="str">
        <f>IF(ISERROR(R31/X31-1),"         /0",IF(R31/X31&gt;5,"  *  ",(R31/X31-1)))</f>
        <v>  *  </v>
      </c>
    </row>
    <row r="32" spans="1:25" ht="19.5" customHeight="1">
      <c r="A32" s="250" t="s">
        <v>177</v>
      </c>
      <c r="B32" s="247">
        <v>111.994</v>
      </c>
      <c r="C32" s="245">
        <v>231.86599999999999</v>
      </c>
      <c r="D32" s="246">
        <v>0</v>
      </c>
      <c r="E32" s="293">
        <v>0</v>
      </c>
      <c r="F32" s="246">
        <f t="shared" si="16"/>
        <v>343.86</v>
      </c>
      <c r="G32" s="248">
        <f t="shared" si="17"/>
        <v>0.006865595495869062</v>
      </c>
      <c r="H32" s="247">
        <v>103.78099999999999</v>
      </c>
      <c r="I32" s="245">
        <v>257.48699999999997</v>
      </c>
      <c r="J32" s="246"/>
      <c r="K32" s="245"/>
      <c r="L32" s="246">
        <f t="shared" si="18"/>
        <v>361.268</v>
      </c>
      <c r="M32" s="406">
        <f t="shared" si="19"/>
        <v>-0.048185834339050104</v>
      </c>
      <c r="N32" s="411">
        <v>533.6880000000001</v>
      </c>
      <c r="O32" s="245">
        <v>1154.1829999999998</v>
      </c>
      <c r="P32" s="246"/>
      <c r="Q32" s="245"/>
      <c r="R32" s="246">
        <f t="shared" si="20"/>
        <v>1687.8709999999999</v>
      </c>
      <c r="S32" s="426">
        <f t="shared" si="21"/>
        <v>0.007037606095746492</v>
      </c>
      <c r="T32" s="247">
        <v>486.2030000000001</v>
      </c>
      <c r="U32" s="245">
        <v>1224.1060000000002</v>
      </c>
      <c r="V32" s="246"/>
      <c r="W32" s="245"/>
      <c r="X32" s="246">
        <f t="shared" si="22"/>
        <v>1710.3090000000002</v>
      </c>
      <c r="Y32" s="244">
        <f t="shared" si="23"/>
        <v>-0.013119266752382397</v>
      </c>
    </row>
    <row r="33" spans="1:25" ht="19.5" customHeight="1">
      <c r="A33" s="250" t="s">
        <v>201</v>
      </c>
      <c r="B33" s="247">
        <v>0</v>
      </c>
      <c r="C33" s="245">
        <v>290.842</v>
      </c>
      <c r="D33" s="246">
        <v>0</v>
      </c>
      <c r="E33" s="293">
        <v>0</v>
      </c>
      <c r="F33" s="246">
        <f t="shared" si="16"/>
        <v>290.842</v>
      </c>
      <c r="G33" s="248">
        <f t="shared" si="17"/>
        <v>0.005807024734512736</v>
      </c>
      <c r="H33" s="247"/>
      <c r="I33" s="245">
        <v>233.251</v>
      </c>
      <c r="J33" s="246"/>
      <c r="K33" s="245"/>
      <c r="L33" s="246">
        <f t="shared" si="18"/>
        <v>233.251</v>
      </c>
      <c r="M33" s="406">
        <f t="shared" si="19"/>
        <v>0.24690569386626415</v>
      </c>
      <c r="N33" s="411"/>
      <c r="O33" s="245">
        <v>1241.513</v>
      </c>
      <c r="P33" s="246"/>
      <c r="Q33" s="245"/>
      <c r="R33" s="246">
        <f t="shared" si="20"/>
        <v>1241.513</v>
      </c>
      <c r="S33" s="426">
        <f t="shared" si="21"/>
        <v>0.005176509020386342</v>
      </c>
      <c r="T33" s="247"/>
      <c r="U33" s="245">
        <v>1090.021</v>
      </c>
      <c r="V33" s="246"/>
      <c r="W33" s="245"/>
      <c r="X33" s="246">
        <f t="shared" si="22"/>
        <v>1090.021</v>
      </c>
      <c r="Y33" s="244">
        <f t="shared" si="23"/>
        <v>0.13898080862662265</v>
      </c>
    </row>
    <row r="34" spans="1:25" ht="19.5" customHeight="1">
      <c r="A34" s="250" t="s">
        <v>202</v>
      </c>
      <c r="B34" s="247">
        <v>0</v>
      </c>
      <c r="C34" s="245">
        <v>0</v>
      </c>
      <c r="D34" s="246">
        <v>16.983</v>
      </c>
      <c r="E34" s="293">
        <v>269.418</v>
      </c>
      <c r="F34" s="246">
        <f t="shared" si="16"/>
        <v>286.401</v>
      </c>
      <c r="G34" s="248">
        <f t="shared" si="17"/>
        <v>0.0057183546083068556</v>
      </c>
      <c r="H34" s="247"/>
      <c r="I34" s="245"/>
      <c r="J34" s="246"/>
      <c r="K34" s="245">
        <v>128.663</v>
      </c>
      <c r="L34" s="246">
        <f t="shared" si="18"/>
        <v>128.663</v>
      </c>
      <c r="M34" s="406">
        <f t="shared" si="19"/>
        <v>1.2259779423765962</v>
      </c>
      <c r="N34" s="411"/>
      <c r="O34" s="245"/>
      <c r="P34" s="246">
        <v>82.938</v>
      </c>
      <c r="Q34" s="245">
        <v>953.581</v>
      </c>
      <c r="R34" s="246">
        <f t="shared" si="20"/>
        <v>1036.519</v>
      </c>
      <c r="S34" s="426">
        <f t="shared" si="21"/>
        <v>0.004321783141458713</v>
      </c>
      <c r="T34" s="247"/>
      <c r="U34" s="245"/>
      <c r="V34" s="246">
        <v>32.061</v>
      </c>
      <c r="W34" s="245">
        <v>360.548</v>
      </c>
      <c r="X34" s="246">
        <f t="shared" si="22"/>
        <v>392.609</v>
      </c>
      <c r="Y34" s="244">
        <f t="shared" si="23"/>
        <v>1.6400795702594695</v>
      </c>
    </row>
    <row r="35" spans="1:25" ht="19.5" customHeight="1">
      <c r="A35" s="250" t="s">
        <v>179</v>
      </c>
      <c r="B35" s="247">
        <v>120.023</v>
      </c>
      <c r="C35" s="245">
        <v>97.536</v>
      </c>
      <c r="D35" s="246">
        <v>0</v>
      </c>
      <c r="E35" s="293">
        <v>0</v>
      </c>
      <c r="F35" s="246">
        <f t="shared" si="16"/>
        <v>217.559</v>
      </c>
      <c r="G35" s="248">
        <f t="shared" si="17"/>
        <v>0.004343837871476116</v>
      </c>
      <c r="H35" s="247">
        <v>276.697</v>
      </c>
      <c r="I35" s="245">
        <v>282.067</v>
      </c>
      <c r="J35" s="246"/>
      <c r="K35" s="245"/>
      <c r="L35" s="246">
        <f t="shared" si="18"/>
        <v>558.764</v>
      </c>
      <c r="M35" s="406">
        <f t="shared" si="19"/>
        <v>-0.6106424179080971</v>
      </c>
      <c r="N35" s="411">
        <v>502.19300000000004</v>
      </c>
      <c r="O35" s="245">
        <v>367.211</v>
      </c>
      <c r="P35" s="246"/>
      <c r="Q35" s="245"/>
      <c r="R35" s="246">
        <f t="shared" si="20"/>
        <v>869.404</v>
      </c>
      <c r="S35" s="426">
        <f t="shared" si="21"/>
        <v>0.003624994380534048</v>
      </c>
      <c r="T35" s="247">
        <v>1344.3319999999999</v>
      </c>
      <c r="U35" s="245">
        <v>1128.051</v>
      </c>
      <c r="V35" s="246"/>
      <c r="W35" s="245"/>
      <c r="X35" s="246">
        <f t="shared" si="22"/>
        <v>2472.383</v>
      </c>
      <c r="Y35" s="244">
        <f t="shared" si="23"/>
        <v>-0.6483538351460918</v>
      </c>
    </row>
    <row r="36" spans="1:25" ht="19.5" customHeight="1">
      <c r="A36" s="250" t="s">
        <v>171</v>
      </c>
      <c r="B36" s="247">
        <v>83.977</v>
      </c>
      <c r="C36" s="245">
        <v>65.02</v>
      </c>
      <c r="D36" s="246">
        <v>0</v>
      </c>
      <c r="E36" s="293">
        <v>0</v>
      </c>
      <c r="F36" s="246">
        <f t="shared" si="16"/>
        <v>148.997</v>
      </c>
      <c r="G36" s="248">
        <f t="shared" si="17"/>
        <v>0.002974911685273084</v>
      </c>
      <c r="H36" s="247">
        <v>180.847</v>
      </c>
      <c r="I36" s="245">
        <v>182.82399999999998</v>
      </c>
      <c r="J36" s="246"/>
      <c r="K36" s="245"/>
      <c r="L36" s="246">
        <f t="shared" si="18"/>
        <v>363.671</v>
      </c>
      <c r="M36" s="406">
        <f t="shared" si="19"/>
        <v>-0.5902972741846338</v>
      </c>
      <c r="N36" s="411">
        <v>473.60800000000006</v>
      </c>
      <c r="O36" s="245">
        <v>270.322</v>
      </c>
      <c r="P36" s="246"/>
      <c r="Q36" s="245"/>
      <c r="R36" s="246">
        <f t="shared" si="20"/>
        <v>743.9300000000001</v>
      </c>
      <c r="S36" s="426">
        <f t="shared" si="21"/>
        <v>0.003101828458933585</v>
      </c>
      <c r="T36" s="247">
        <v>834.4559999999999</v>
      </c>
      <c r="U36" s="245">
        <v>837.5129999999999</v>
      </c>
      <c r="V36" s="246"/>
      <c r="W36" s="245"/>
      <c r="X36" s="246">
        <f t="shared" si="22"/>
        <v>1671.9689999999998</v>
      </c>
      <c r="Y36" s="244">
        <f t="shared" si="23"/>
        <v>-0.5550575399424271</v>
      </c>
    </row>
    <row r="37" spans="1:25" ht="19.5" customHeight="1">
      <c r="A37" s="250" t="s">
        <v>193</v>
      </c>
      <c r="B37" s="247">
        <v>28.996</v>
      </c>
      <c r="C37" s="245">
        <v>89.381</v>
      </c>
      <c r="D37" s="246">
        <v>0</v>
      </c>
      <c r="E37" s="293">
        <v>0</v>
      </c>
      <c r="F37" s="246">
        <f>SUM(B37:E37)</f>
        <v>118.377</v>
      </c>
      <c r="G37" s="248">
        <f>F37/$F$9</f>
        <v>0.002363545041628837</v>
      </c>
      <c r="H37" s="247">
        <v>48.282</v>
      </c>
      <c r="I37" s="245">
        <v>65.08200000000001</v>
      </c>
      <c r="J37" s="246"/>
      <c r="K37" s="245"/>
      <c r="L37" s="246">
        <f aca="true" t="shared" si="24" ref="L37:L50">SUM(H37:K37)</f>
        <v>113.364</v>
      </c>
      <c r="M37" s="406">
        <f t="shared" si="3"/>
        <v>0.04422038742457923</v>
      </c>
      <c r="N37" s="411">
        <v>203.555</v>
      </c>
      <c r="O37" s="245">
        <v>397.442</v>
      </c>
      <c r="P37" s="246"/>
      <c r="Q37" s="245"/>
      <c r="R37" s="246">
        <f>SUM(N37:Q37)</f>
        <v>600.9970000000001</v>
      </c>
      <c r="S37" s="426">
        <f>R37/$R$9</f>
        <v>0.002505866947607581</v>
      </c>
      <c r="T37" s="247">
        <v>315.70099999999996</v>
      </c>
      <c r="U37" s="245">
        <v>251.498</v>
      </c>
      <c r="V37" s="246"/>
      <c r="W37" s="245"/>
      <c r="X37" s="246">
        <f>SUM(T37:W37)</f>
        <v>567.199</v>
      </c>
      <c r="Y37" s="244">
        <f>IF(ISERROR(R37/X37-1),"         /0",IF(R37/X37&gt;5,"  *  ",(R37/X37-1)))</f>
        <v>0.05958755216423173</v>
      </c>
    </row>
    <row r="38" spans="1:25" ht="19.5" customHeight="1" thickBot="1">
      <c r="A38" s="250" t="s">
        <v>168</v>
      </c>
      <c r="B38" s="247">
        <v>38.510000000000005</v>
      </c>
      <c r="C38" s="245">
        <v>13.483999999999998</v>
      </c>
      <c r="D38" s="246">
        <v>16.5</v>
      </c>
      <c r="E38" s="293">
        <v>26.656</v>
      </c>
      <c r="F38" s="246">
        <f>SUM(B38:E38)</f>
        <v>95.15</v>
      </c>
      <c r="G38" s="248">
        <f>F38/$F$9</f>
        <v>0.0018997889008082979</v>
      </c>
      <c r="H38" s="247">
        <v>590.9190000000001</v>
      </c>
      <c r="I38" s="245">
        <v>623.4780000000001</v>
      </c>
      <c r="J38" s="246">
        <v>138.21499999999997</v>
      </c>
      <c r="K38" s="245">
        <v>283.26300000000003</v>
      </c>
      <c r="L38" s="246">
        <f t="shared" si="24"/>
        <v>1635.875</v>
      </c>
      <c r="M38" s="406">
        <f t="shared" si="3"/>
        <v>-0.9418354091846871</v>
      </c>
      <c r="N38" s="411">
        <v>892.861</v>
      </c>
      <c r="O38" s="245">
        <v>402.748</v>
      </c>
      <c r="P38" s="246">
        <v>330.52799999999996</v>
      </c>
      <c r="Q38" s="245">
        <v>966.7609999999999</v>
      </c>
      <c r="R38" s="246">
        <f>SUM(N38:Q38)</f>
        <v>2592.8979999999997</v>
      </c>
      <c r="S38" s="426">
        <f>R38/$R$9</f>
        <v>0.01081113116491064</v>
      </c>
      <c r="T38" s="247">
        <v>1753.934</v>
      </c>
      <c r="U38" s="245">
        <v>3620.0330000000004</v>
      </c>
      <c r="V38" s="246">
        <v>418.265</v>
      </c>
      <c r="W38" s="245">
        <v>1730.761</v>
      </c>
      <c r="X38" s="246">
        <f>SUM(T38:W38)</f>
        <v>7522.993</v>
      </c>
      <c r="Y38" s="244">
        <f>IF(ISERROR(R38/X38-1),"         /0",IF(R38/X38&gt;5,"  *  ",(R38/X38-1)))</f>
        <v>-0.6553369117849771</v>
      </c>
    </row>
    <row r="39" spans="1:25" s="236" customFormat="1" ht="19.5" customHeight="1">
      <c r="A39" s="243" t="s">
        <v>59</v>
      </c>
      <c r="B39" s="240">
        <f>SUM(B40:B47)</f>
        <v>2201.232</v>
      </c>
      <c r="C39" s="239">
        <f>SUM(C40:C47)</f>
        <v>1288.07</v>
      </c>
      <c r="D39" s="238">
        <f>SUM(D40:D47)</f>
        <v>0</v>
      </c>
      <c r="E39" s="239">
        <f>SUM(E40:E47)</f>
        <v>0</v>
      </c>
      <c r="F39" s="238">
        <f aca="true" t="shared" si="25" ref="F39:F63">SUM(B39:E39)</f>
        <v>3489.3019999999997</v>
      </c>
      <c r="G39" s="241">
        <f aca="true" t="shared" si="26" ref="G39:G63">F39/$F$9</f>
        <v>0.06966828387985491</v>
      </c>
      <c r="H39" s="240">
        <f>SUM(H40:H47)</f>
        <v>2043.1299999999999</v>
      </c>
      <c r="I39" s="239">
        <f>SUM(I40:I47)</f>
        <v>1471.4819999999997</v>
      </c>
      <c r="J39" s="238">
        <f>SUM(J40:J47)</f>
        <v>0</v>
      </c>
      <c r="K39" s="239">
        <f>SUM(K40:K47)</f>
        <v>0</v>
      </c>
      <c r="L39" s="238">
        <f t="shared" si="24"/>
        <v>3514.6119999999996</v>
      </c>
      <c r="M39" s="404">
        <f t="shared" si="3"/>
        <v>-0.00720136390588777</v>
      </c>
      <c r="N39" s="409">
        <f>SUM(N40:N47)</f>
        <v>10547.202999999996</v>
      </c>
      <c r="O39" s="239">
        <f>SUM(O40:O47)</f>
        <v>6282.266</v>
      </c>
      <c r="P39" s="238">
        <f>SUM(P40:P47)</f>
        <v>184.853</v>
      </c>
      <c r="Q39" s="239">
        <f>SUM(Q40:Q47)</f>
        <v>8.052999999999999</v>
      </c>
      <c r="R39" s="238">
        <f aca="true" t="shared" si="27" ref="R39:R63">SUM(N39:Q39)</f>
        <v>17022.374999999996</v>
      </c>
      <c r="S39" s="424">
        <f aca="true" t="shared" si="28" ref="S39:S63">R39/$R$9</f>
        <v>0.07097507455491722</v>
      </c>
      <c r="T39" s="240">
        <f>SUM(T40:T47)</f>
        <v>9462.560999999996</v>
      </c>
      <c r="U39" s="239">
        <f>SUM(U40:U47)</f>
        <v>6826.754</v>
      </c>
      <c r="V39" s="238">
        <f>SUM(V40:V47)</f>
        <v>1451.2810000000002</v>
      </c>
      <c r="W39" s="239">
        <f>SUM(W40:W47)</f>
        <v>283.258</v>
      </c>
      <c r="X39" s="238">
        <f aca="true" t="shared" si="29" ref="X39:X63">SUM(T39:W39)</f>
        <v>18023.853999999996</v>
      </c>
      <c r="Y39" s="237">
        <f aca="true" t="shared" si="30" ref="Y39:Y63">IF(ISERROR(R39/X39-1),"         /0",IF(R39/X39&gt;5,"  *  ",(R39/X39-1)))</f>
        <v>-0.0555640874587644</v>
      </c>
    </row>
    <row r="40" spans="1:25" ht="19.5" customHeight="1">
      <c r="A40" s="250" t="s">
        <v>203</v>
      </c>
      <c r="B40" s="247">
        <v>1389.05</v>
      </c>
      <c r="C40" s="245">
        <v>0</v>
      </c>
      <c r="D40" s="246">
        <v>0</v>
      </c>
      <c r="E40" s="245">
        <v>0</v>
      </c>
      <c r="F40" s="246">
        <f t="shared" si="25"/>
        <v>1389.05</v>
      </c>
      <c r="G40" s="248">
        <f t="shared" si="26"/>
        <v>0.027734122676487293</v>
      </c>
      <c r="H40" s="247">
        <v>1272.159</v>
      </c>
      <c r="I40" s="245"/>
      <c r="J40" s="246"/>
      <c r="K40" s="245"/>
      <c r="L40" s="246">
        <f t="shared" si="24"/>
        <v>1272.159</v>
      </c>
      <c r="M40" s="406">
        <f t="shared" si="3"/>
        <v>0.09188395475722744</v>
      </c>
      <c r="N40" s="411">
        <v>6392.1669999999995</v>
      </c>
      <c r="O40" s="245"/>
      <c r="P40" s="246"/>
      <c r="Q40" s="245"/>
      <c r="R40" s="246">
        <f t="shared" si="27"/>
        <v>6392.1669999999995</v>
      </c>
      <c r="S40" s="426">
        <f t="shared" si="28"/>
        <v>0.026652246199045763</v>
      </c>
      <c r="T40" s="247">
        <v>5965.220999999999</v>
      </c>
      <c r="U40" s="245">
        <v>161.255</v>
      </c>
      <c r="V40" s="246"/>
      <c r="W40" s="245"/>
      <c r="X40" s="229">
        <f t="shared" si="29"/>
        <v>6126.475999999999</v>
      </c>
      <c r="Y40" s="244">
        <f t="shared" si="30"/>
        <v>0.04336767172514855</v>
      </c>
    </row>
    <row r="41" spans="1:25" ht="19.5" customHeight="1">
      <c r="A41" s="250" t="s">
        <v>208</v>
      </c>
      <c r="B41" s="247">
        <v>309.136</v>
      </c>
      <c r="C41" s="245">
        <v>416.588</v>
      </c>
      <c r="D41" s="246">
        <v>0</v>
      </c>
      <c r="E41" s="245">
        <v>0</v>
      </c>
      <c r="F41" s="246">
        <f t="shared" si="25"/>
        <v>725.724</v>
      </c>
      <c r="G41" s="248">
        <f t="shared" si="26"/>
        <v>0.014489988441935903</v>
      </c>
      <c r="H41" s="247">
        <v>373.945</v>
      </c>
      <c r="I41" s="245">
        <v>164.581</v>
      </c>
      <c r="J41" s="246"/>
      <c r="K41" s="245"/>
      <c r="L41" s="246">
        <f t="shared" si="24"/>
        <v>538.526</v>
      </c>
      <c r="M41" s="406">
        <f t="shared" si="3"/>
        <v>0.3476118144713536</v>
      </c>
      <c r="N41" s="411">
        <v>1845.0970000000002</v>
      </c>
      <c r="O41" s="245">
        <v>1347.801</v>
      </c>
      <c r="P41" s="246">
        <v>184.829</v>
      </c>
      <c r="Q41" s="245">
        <v>8.03</v>
      </c>
      <c r="R41" s="246">
        <f t="shared" si="27"/>
        <v>3385.7570000000005</v>
      </c>
      <c r="S41" s="426">
        <f t="shared" si="28"/>
        <v>0.014116969899901332</v>
      </c>
      <c r="T41" s="247">
        <v>1342.7359999999999</v>
      </c>
      <c r="U41" s="245">
        <v>679.551</v>
      </c>
      <c r="V41" s="246">
        <v>100.69</v>
      </c>
      <c r="W41" s="245">
        <v>11.317</v>
      </c>
      <c r="X41" s="229">
        <f t="shared" si="29"/>
        <v>2134.294</v>
      </c>
      <c r="Y41" s="244">
        <f t="shared" si="30"/>
        <v>0.5863592363563785</v>
      </c>
    </row>
    <row r="42" spans="1:25" ht="19.5" customHeight="1">
      <c r="A42" s="250" t="s">
        <v>185</v>
      </c>
      <c r="B42" s="247">
        <v>213.262</v>
      </c>
      <c r="C42" s="245">
        <v>340.327</v>
      </c>
      <c r="D42" s="246">
        <v>0</v>
      </c>
      <c r="E42" s="245">
        <v>0</v>
      </c>
      <c r="F42" s="246">
        <f t="shared" si="25"/>
        <v>553.5889999999999</v>
      </c>
      <c r="G42" s="248">
        <f t="shared" si="26"/>
        <v>0.011053097612291798</v>
      </c>
      <c r="H42" s="247">
        <v>187.049</v>
      </c>
      <c r="I42" s="245">
        <v>355.536</v>
      </c>
      <c r="J42" s="246"/>
      <c r="K42" s="245"/>
      <c r="L42" s="246">
        <f t="shared" si="24"/>
        <v>542.585</v>
      </c>
      <c r="M42" s="406">
        <f t="shared" si="3"/>
        <v>0.020280693347585865</v>
      </c>
      <c r="N42" s="411">
        <v>994.1399999999999</v>
      </c>
      <c r="O42" s="245">
        <v>1521.9959999999999</v>
      </c>
      <c r="P42" s="246"/>
      <c r="Q42" s="245"/>
      <c r="R42" s="246">
        <f t="shared" si="27"/>
        <v>2516.1359999999995</v>
      </c>
      <c r="S42" s="426">
        <f t="shared" si="28"/>
        <v>0.010491070734272462</v>
      </c>
      <c r="T42" s="247">
        <v>996.782</v>
      </c>
      <c r="U42" s="245">
        <v>1702.547</v>
      </c>
      <c r="V42" s="246"/>
      <c r="W42" s="245"/>
      <c r="X42" s="229">
        <f t="shared" si="29"/>
        <v>2699.329</v>
      </c>
      <c r="Y42" s="244">
        <f t="shared" si="30"/>
        <v>-0.06786612524816382</v>
      </c>
    </row>
    <row r="43" spans="1:25" ht="19.5" customHeight="1">
      <c r="A43" s="250" t="s">
        <v>186</v>
      </c>
      <c r="B43" s="247">
        <v>112.328</v>
      </c>
      <c r="C43" s="245">
        <v>292.575</v>
      </c>
      <c r="D43" s="246">
        <v>0</v>
      </c>
      <c r="E43" s="245">
        <v>0</v>
      </c>
      <c r="F43" s="246">
        <f t="shared" si="25"/>
        <v>404.903</v>
      </c>
      <c r="G43" s="248">
        <f t="shared" si="26"/>
        <v>0.00808439543146592</v>
      </c>
      <c r="H43" s="247">
        <v>121.252</v>
      </c>
      <c r="I43" s="245">
        <v>326.531</v>
      </c>
      <c r="J43" s="246"/>
      <c r="K43" s="245"/>
      <c r="L43" s="246">
        <f t="shared" si="24"/>
        <v>447.783</v>
      </c>
      <c r="M43" s="406">
        <f t="shared" si="3"/>
        <v>-0.09576066978871456</v>
      </c>
      <c r="N43" s="411">
        <v>522.7099999999999</v>
      </c>
      <c r="O43" s="245">
        <v>1345.413</v>
      </c>
      <c r="P43" s="246"/>
      <c r="Q43" s="245"/>
      <c r="R43" s="246">
        <f t="shared" si="27"/>
        <v>1868.123</v>
      </c>
      <c r="S43" s="426">
        <f t="shared" si="28"/>
        <v>0.00778916979579851</v>
      </c>
      <c r="T43" s="247">
        <v>442.38100000000003</v>
      </c>
      <c r="U43" s="245">
        <v>1271.478</v>
      </c>
      <c r="V43" s="246"/>
      <c r="W43" s="245"/>
      <c r="X43" s="229">
        <f t="shared" si="29"/>
        <v>1713.8590000000002</v>
      </c>
      <c r="Y43" s="244">
        <f t="shared" si="30"/>
        <v>0.09000973825734793</v>
      </c>
    </row>
    <row r="44" spans="1:25" ht="19.5" customHeight="1">
      <c r="A44" s="250" t="s">
        <v>187</v>
      </c>
      <c r="B44" s="247">
        <v>6.452</v>
      </c>
      <c r="C44" s="245">
        <v>238.57999999999998</v>
      </c>
      <c r="D44" s="246">
        <v>0</v>
      </c>
      <c r="E44" s="245">
        <v>0</v>
      </c>
      <c r="F44" s="246">
        <f>SUM(B44:E44)</f>
        <v>245.03199999999998</v>
      </c>
      <c r="G44" s="248">
        <f>F44/$F$9</f>
        <v>0.004892370719315383</v>
      </c>
      <c r="H44" s="247">
        <v>1.209</v>
      </c>
      <c r="I44" s="245">
        <v>208.52499999999998</v>
      </c>
      <c r="J44" s="246"/>
      <c r="K44" s="245"/>
      <c r="L44" s="246">
        <f t="shared" si="24"/>
        <v>209.73399999999998</v>
      </c>
      <c r="M44" s="406">
        <f>IF(ISERROR(F44/L44-1),"         /0",(F44/L44-1))</f>
        <v>0.16829889288336664</v>
      </c>
      <c r="N44" s="411">
        <v>29.201</v>
      </c>
      <c r="O44" s="245">
        <v>1066.684</v>
      </c>
      <c r="P44" s="246"/>
      <c r="Q44" s="245"/>
      <c r="R44" s="246">
        <f>SUM(N44:Q44)</f>
        <v>1095.885</v>
      </c>
      <c r="S44" s="426">
        <f>R44/$R$9</f>
        <v>0.004569310661915007</v>
      </c>
      <c r="T44" s="247">
        <v>34.151</v>
      </c>
      <c r="U44" s="245">
        <v>979.3389999999999</v>
      </c>
      <c r="V44" s="246"/>
      <c r="W44" s="245"/>
      <c r="X44" s="229">
        <f>SUM(T44:W44)</f>
        <v>1013.4899999999999</v>
      </c>
      <c r="Y44" s="244">
        <f>IF(ISERROR(R44/X44-1),"         /0",IF(R44/X44&gt;5,"  *  ",(R44/X44-1)))</f>
        <v>0.08129828612023804</v>
      </c>
    </row>
    <row r="45" spans="1:25" ht="19.5" customHeight="1">
      <c r="A45" s="250" t="s">
        <v>157</v>
      </c>
      <c r="B45" s="247">
        <v>54.881</v>
      </c>
      <c r="C45" s="245">
        <v>0</v>
      </c>
      <c r="D45" s="246">
        <v>0</v>
      </c>
      <c r="E45" s="245">
        <v>0</v>
      </c>
      <c r="F45" s="246">
        <f>SUM(B45:E45)</f>
        <v>54.881</v>
      </c>
      <c r="G45" s="248">
        <f>F45/$F$9</f>
        <v>0.0010957678892828185</v>
      </c>
      <c r="H45" s="247">
        <v>45.925999999999995</v>
      </c>
      <c r="I45" s="245">
        <v>416.30899999999997</v>
      </c>
      <c r="J45" s="246">
        <v>0</v>
      </c>
      <c r="K45" s="245">
        <v>0</v>
      </c>
      <c r="L45" s="246">
        <f t="shared" si="24"/>
        <v>462.23499999999996</v>
      </c>
      <c r="M45" s="406">
        <f>IF(ISERROR(F45/L45-1),"         /0",(F45/L45-1))</f>
        <v>-0.8812703494975499</v>
      </c>
      <c r="N45" s="411">
        <v>323.033</v>
      </c>
      <c r="O45" s="245">
        <v>1000.372</v>
      </c>
      <c r="P45" s="246">
        <v>0</v>
      </c>
      <c r="Q45" s="245">
        <v>0</v>
      </c>
      <c r="R45" s="246">
        <f>SUM(N45:Q45)</f>
        <v>1323.405</v>
      </c>
      <c r="S45" s="426">
        <f>R45/$R$9</f>
        <v>0.005517959071008026</v>
      </c>
      <c r="T45" s="247">
        <v>302.3829999999999</v>
      </c>
      <c r="U45" s="245">
        <v>2032.5839999999996</v>
      </c>
      <c r="V45" s="246">
        <v>0</v>
      </c>
      <c r="W45" s="245">
        <v>0</v>
      </c>
      <c r="X45" s="229">
        <f>SUM(T45:W45)</f>
        <v>2334.9669999999996</v>
      </c>
      <c r="Y45" s="244">
        <f>IF(ISERROR(R45/X45-1),"         /0",IF(R45/X45&gt;5,"  *  ",(R45/X45-1)))</f>
        <v>-0.43322325326225164</v>
      </c>
    </row>
    <row r="46" spans="1:25" ht="19.5" customHeight="1">
      <c r="A46" s="250" t="s">
        <v>200</v>
      </c>
      <c r="B46" s="247">
        <v>50.196</v>
      </c>
      <c r="C46" s="245">
        <v>0</v>
      </c>
      <c r="D46" s="246">
        <v>0</v>
      </c>
      <c r="E46" s="245">
        <v>0</v>
      </c>
      <c r="F46" s="246">
        <f t="shared" si="25"/>
        <v>50.196</v>
      </c>
      <c r="G46" s="248">
        <f t="shared" si="26"/>
        <v>0.001002225997529935</v>
      </c>
      <c r="H46" s="247"/>
      <c r="I46" s="245"/>
      <c r="J46" s="246"/>
      <c r="K46" s="245"/>
      <c r="L46" s="246">
        <f t="shared" si="24"/>
        <v>0</v>
      </c>
      <c r="M46" s="406" t="str">
        <f t="shared" si="3"/>
        <v>         /0</v>
      </c>
      <c r="N46" s="411">
        <v>50.196</v>
      </c>
      <c r="O46" s="245">
        <v>0</v>
      </c>
      <c r="P46" s="246"/>
      <c r="Q46" s="245"/>
      <c r="R46" s="246">
        <f t="shared" si="27"/>
        <v>50.196</v>
      </c>
      <c r="S46" s="426">
        <f t="shared" si="28"/>
        <v>0.0002092930535462076</v>
      </c>
      <c r="T46" s="247"/>
      <c r="U46" s="245"/>
      <c r="V46" s="246"/>
      <c r="W46" s="245"/>
      <c r="X46" s="229">
        <f t="shared" si="29"/>
        <v>0</v>
      </c>
      <c r="Y46" s="244" t="str">
        <f t="shared" si="30"/>
        <v>         /0</v>
      </c>
    </row>
    <row r="47" spans="1:25" ht="19.5" customHeight="1" thickBot="1">
      <c r="A47" s="250" t="s">
        <v>168</v>
      </c>
      <c r="B47" s="247">
        <v>65.92699999999999</v>
      </c>
      <c r="C47" s="245">
        <v>0</v>
      </c>
      <c r="D47" s="246">
        <v>0</v>
      </c>
      <c r="E47" s="245">
        <v>0</v>
      </c>
      <c r="F47" s="246">
        <f>SUM(B47:E47)</f>
        <v>65.92699999999999</v>
      </c>
      <c r="G47" s="248">
        <f>F47/$F$9</f>
        <v>0.0013163151115458604</v>
      </c>
      <c r="H47" s="247">
        <v>41.589999999999996</v>
      </c>
      <c r="I47" s="245">
        <v>0</v>
      </c>
      <c r="J47" s="246"/>
      <c r="K47" s="245"/>
      <c r="L47" s="246">
        <f t="shared" si="24"/>
        <v>41.589999999999996</v>
      </c>
      <c r="M47" s="406">
        <f aca="true" t="shared" si="31" ref="M47:M68">IF(ISERROR(F47/L47-1),"         /0",(F47/L47-1))</f>
        <v>0.5851647030536187</v>
      </c>
      <c r="N47" s="411">
        <v>390.65900000000005</v>
      </c>
      <c r="O47" s="245">
        <v>0</v>
      </c>
      <c r="P47" s="246">
        <v>0.024</v>
      </c>
      <c r="Q47" s="245">
        <v>0.023</v>
      </c>
      <c r="R47" s="246">
        <f>SUM(N47:Q47)</f>
        <v>390.7060000000001</v>
      </c>
      <c r="S47" s="426">
        <f>R47/$R$9</f>
        <v>0.0016290551394299267</v>
      </c>
      <c r="T47" s="247">
        <v>378.907</v>
      </c>
      <c r="U47" s="245">
        <v>0</v>
      </c>
      <c r="V47" s="246">
        <v>1350.5910000000001</v>
      </c>
      <c r="W47" s="245">
        <v>271.941</v>
      </c>
      <c r="X47" s="229">
        <f>SUM(T47:W47)</f>
        <v>2001.439</v>
      </c>
      <c r="Y47" s="244">
        <f>IF(ISERROR(R47/X47-1),"         /0",IF(R47/X47&gt;5,"  *  ",(R47/X47-1)))</f>
        <v>-0.8047874554258211</v>
      </c>
    </row>
    <row r="48" spans="1:25" s="236" customFormat="1" ht="19.5" customHeight="1">
      <c r="A48" s="243" t="s">
        <v>58</v>
      </c>
      <c r="B48" s="240">
        <f>SUM(B49:B61)</f>
        <v>2674.2320000000004</v>
      </c>
      <c r="C48" s="239">
        <f>SUM(C49:C61)</f>
        <v>1845.3039999999999</v>
      </c>
      <c r="D48" s="238">
        <f>SUM(D49:D61)</f>
        <v>74.56600000000002</v>
      </c>
      <c r="E48" s="239">
        <f>SUM(E49:E61)</f>
        <v>50.085</v>
      </c>
      <c r="F48" s="238">
        <f t="shared" si="25"/>
        <v>4644.187</v>
      </c>
      <c r="G48" s="241">
        <f t="shared" si="26"/>
        <v>0.09272700910013858</v>
      </c>
      <c r="H48" s="240">
        <f>SUM(H49:H61)</f>
        <v>2589.2709999999997</v>
      </c>
      <c r="I48" s="239">
        <f>SUM(I49:I61)</f>
        <v>1949.6009999999999</v>
      </c>
      <c r="J48" s="238">
        <f>SUM(J49:J61)</f>
        <v>75.22900000000001</v>
      </c>
      <c r="K48" s="239">
        <f>SUM(K49:K61)</f>
        <v>73.91900000000001</v>
      </c>
      <c r="L48" s="238">
        <f t="shared" si="24"/>
        <v>4688.0199999999995</v>
      </c>
      <c r="M48" s="404">
        <f t="shared" si="31"/>
        <v>-0.009350002773025667</v>
      </c>
      <c r="N48" s="409">
        <f>SUM(N49:N61)</f>
        <v>11674.265000000001</v>
      </c>
      <c r="O48" s="239">
        <f>SUM(O49:O61)</f>
        <v>7933.960999999999</v>
      </c>
      <c r="P48" s="238">
        <f>SUM(P49:P61)</f>
        <v>123.628</v>
      </c>
      <c r="Q48" s="239">
        <f>SUM(Q49:Q61)</f>
        <v>1059.785</v>
      </c>
      <c r="R48" s="238">
        <f t="shared" si="27"/>
        <v>20791.639000000003</v>
      </c>
      <c r="S48" s="424">
        <f t="shared" si="28"/>
        <v>0.08669108324448997</v>
      </c>
      <c r="T48" s="240">
        <f>SUM(T49:T61)</f>
        <v>11880.724999999999</v>
      </c>
      <c r="U48" s="239">
        <f>SUM(U49:U61)</f>
        <v>9725.862</v>
      </c>
      <c r="V48" s="238">
        <f>SUM(V49:V61)</f>
        <v>127.499</v>
      </c>
      <c r="W48" s="239">
        <f>SUM(W49:W61)</f>
        <v>312.85900000000004</v>
      </c>
      <c r="X48" s="238">
        <f t="shared" si="29"/>
        <v>22046.945</v>
      </c>
      <c r="Y48" s="237">
        <f t="shared" si="30"/>
        <v>-0.0569378659945855</v>
      </c>
    </row>
    <row r="49" spans="1:25" s="220" customFormat="1" ht="19.5" customHeight="1">
      <c r="A49" s="235" t="s">
        <v>169</v>
      </c>
      <c r="B49" s="233">
        <v>422.334</v>
      </c>
      <c r="C49" s="230">
        <v>444.71799999999996</v>
      </c>
      <c r="D49" s="229">
        <v>0</v>
      </c>
      <c r="E49" s="230">
        <v>0</v>
      </c>
      <c r="F49" s="229">
        <f t="shared" si="25"/>
        <v>867.0519999999999</v>
      </c>
      <c r="G49" s="232">
        <f t="shared" si="26"/>
        <v>0.017311778938766537</v>
      </c>
      <c r="H49" s="233">
        <v>494.241</v>
      </c>
      <c r="I49" s="230">
        <v>411.505</v>
      </c>
      <c r="J49" s="229"/>
      <c r="K49" s="230"/>
      <c r="L49" s="229">
        <f t="shared" si="24"/>
        <v>905.746</v>
      </c>
      <c r="M49" s="405">
        <f t="shared" si="31"/>
        <v>-0.042720586124586846</v>
      </c>
      <c r="N49" s="410">
        <v>1434.367</v>
      </c>
      <c r="O49" s="230">
        <v>1296.1039999999998</v>
      </c>
      <c r="P49" s="229"/>
      <c r="Q49" s="230"/>
      <c r="R49" s="229">
        <f t="shared" si="27"/>
        <v>2730.4709999999995</v>
      </c>
      <c r="S49" s="425">
        <f t="shared" si="28"/>
        <v>0.011384744067442961</v>
      </c>
      <c r="T49" s="233">
        <v>1264.2319999999997</v>
      </c>
      <c r="U49" s="230">
        <v>1147.449</v>
      </c>
      <c r="V49" s="229"/>
      <c r="W49" s="230"/>
      <c r="X49" s="229">
        <f t="shared" si="29"/>
        <v>2411.6809999999996</v>
      </c>
      <c r="Y49" s="228">
        <f t="shared" si="30"/>
        <v>0.13218580732692264</v>
      </c>
    </row>
    <row r="50" spans="1:25" s="220" customFormat="1" ht="19.5" customHeight="1">
      <c r="A50" s="235" t="s">
        <v>173</v>
      </c>
      <c r="B50" s="233">
        <v>415.306</v>
      </c>
      <c r="C50" s="230">
        <v>426.793</v>
      </c>
      <c r="D50" s="229">
        <v>0</v>
      </c>
      <c r="E50" s="230">
        <v>0</v>
      </c>
      <c r="F50" s="229">
        <f t="shared" si="25"/>
        <v>842.0989999999999</v>
      </c>
      <c r="G50" s="232">
        <f t="shared" si="26"/>
        <v>0.016813561046576633</v>
      </c>
      <c r="H50" s="233">
        <v>363.465</v>
      </c>
      <c r="I50" s="230">
        <v>398.31600000000003</v>
      </c>
      <c r="J50" s="229"/>
      <c r="K50" s="230"/>
      <c r="L50" s="229">
        <f t="shared" si="24"/>
        <v>761.781</v>
      </c>
      <c r="M50" s="405">
        <f t="shared" si="31"/>
        <v>0.10543450151684008</v>
      </c>
      <c r="N50" s="410">
        <v>1717.9070000000002</v>
      </c>
      <c r="O50" s="230">
        <v>1690.277</v>
      </c>
      <c r="P50" s="229"/>
      <c r="Q50" s="230"/>
      <c r="R50" s="229">
        <f t="shared" si="27"/>
        <v>3408.184</v>
      </c>
      <c r="S50" s="425">
        <f t="shared" si="28"/>
        <v>0.014210479647926688</v>
      </c>
      <c r="T50" s="233">
        <v>1833.1429999999998</v>
      </c>
      <c r="U50" s="230">
        <v>1881.8409999999997</v>
      </c>
      <c r="V50" s="229"/>
      <c r="W50" s="230"/>
      <c r="X50" s="229">
        <f t="shared" si="29"/>
        <v>3714.9839999999995</v>
      </c>
      <c r="Y50" s="228">
        <f t="shared" si="30"/>
        <v>-0.08258447411886549</v>
      </c>
    </row>
    <row r="51" spans="1:25" s="220" customFormat="1" ht="19.5" customHeight="1">
      <c r="A51" s="235" t="s">
        <v>204</v>
      </c>
      <c r="B51" s="233">
        <v>425.563</v>
      </c>
      <c r="C51" s="230">
        <v>342.32599999999996</v>
      </c>
      <c r="D51" s="229">
        <v>0</v>
      </c>
      <c r="E51" s="230">
        <v>0</v>
      </c>
      <c r="F51" s="229">
        <f aca="true" t="shared" si="32" ref="F51:F58">SUM(B51:E51)</f>
        <v>767.8889999999999</v>
      </c>
      <c r="G51" s="232">
        <f aca="true" t="shared" si="33" ref="G51:G58">F51/$F$9</f>
        <v>0.015331865467711852</v>
      </c>
      <c r="H51" s="233">
        <v>424.692</v>
      </c>
      <c r="I51" s="230">
        <v>325.255</v>
      </c>
      <c r="J51" s="229"/>
      <c r="K51" s="230"/>
      <c r="L51" s="229">
        <f aca="true" t="shared" si="34" ref="L51:L58">SUM(H51:K51)</f>
        <v>749.947</v>
      </c>
      <c r="M51" s="405">
        <f t="shared" si="31"/>
        <v>0.023924357321250644</v>
      </c>
      <c r="N51" s="410">
        <v>2170.07</v>
      </c>
      <c r="O51" s="230">
        <v>1615.115</v>
      </c>
      <c r="P51" s="229"/>
      <c r="Q51" s="230"/>
      <c r="R51" s="229">
        <f t="shared" si="27"/>
        <v>3785.1850000000004</v>
      </c>
      <c r="S51" s="425">
        <f aca="true" t="shared" si="35" ref="S51:S58">R51/$R$9</f>
        <v>0.015782391562819784</v>
      </c>
      <c r="T51" s="233">
        <v>2116.031</v>
      </c>
      <c r="U51" s="230">
        <v>1632.386</v>
      </c>
      <c r="V51" s="229"/>
      <c r="W51" s="230"/>
      <c r="X51" s="229">
        <f aca="true" t="shared" si="36" ref="X51:X58">SUM(T51:W51)</f>
        <v>3748.417</v>
      </c>
      <c r="Y51" s="228">
        <f aca="true" t="shared" si="37" ref="Y51:Y58">IF(ISERROR(R51/X51-1),"         /0",IF(R51/X51&gt;5,"  *  ",(R51/X51-1)))</f>
        <v>0.009808940680826161</v>
      </c>
    </row>
    <row r="52" spans="1:25" s="220" customFormat="1" ht="19.5" customHeight="1">
      <c r="A52" s="235" t="s">
        <v>157</v>
      </c>
      <c r="B52" s="233">
        <v>283.197</v>
      </c>
      <c r="C52" s="230">
        <v>223.005</v>
      </c>
      <c r="D52" s="229">
        <v>0.552</v>
      </c>
      <c r="E52" s="230">
        <v>0</v>
      </c>
      <c r="F52" s="229">
        <f t="shared" si="32"/>
        <v>506.754</v>
      </c>
      <c r="G52" s="232">
        <f t="shared" si="33"/>
        <v>0.010117978188546591</v>
      </c>
      <c r="H52" s="233">
        <v>177.60100000000003</v>
      </c>
      <c r="I52" s="230">
        <v>98.581</v>
      </c>
      <c r="J52" s="229">
        <v>2.809</v>
      </c>
      <c r="K52" s="230">
        <v>0.589</v>
      </c>
      <c r="L52" s="229">
        <f t="shared" si="34"/>
        <v>279.58000000000004</v>
      </c>
      <c r="M52" s="405">
        <f t="shared" si="31"/>
        <v>0.8125545461048713</v>
      </c>
      <c r="N52" s="410">
        <v>1440.1170000000004</v>
      </c>
      <c r="O52" s="230">
        <v>1094.2299999999998</v>
      </c>
      <c r="P52" s="229">
        <v>11.332999999999998</v>
      </c>
      <c r="Q52" s="230">
        <v>0.049</v>
      </c>
      <c r="R52" s="229">
        <f aca="true" t="shared" si="38" ref="R52:R58">SUM(N52:Q52)</f>
        <v>2545.7290000000003</v>
      </c>
      <c r="S52" s="425">
        <f t="shared" si="35"/>
        <v>0.010614459238009674</v>
      </c>
      <c r="T52" s="233">
        <v>797.255</v>
      </c>
      <c r="U52" s="230">
        <v>515.482</v>
      </c>
      <c r="V52" s="229">
        <v>2.809</v>
      </c>
      <c r="W52" s="230">
        <v>0.589</v>
      </c>
      <c r="X52" s="229">
        <f t="shared" si="36"/>
        <v>1316.135</v>
      </c>
      <c r="Y52" s="228">
        <f t="shared" si="37"/>
        <v>0.9342461069723094</v>
      </c>
    </row>
    <row r="53" spans="1:25" s="220" customFormat="1" ht="19.5" customHeight="1">
      <c r="A53" s="235" t="s">
        <v>162</v>
      </c>
      <c r="B53" s="233">
        <v>288.46199999999993</v>
      </c>
      <c r="C53" s="230">
        <v>153.245</v>
      </c>
      <c r="D53" s="229">
        <v>0</v>
      </c>
      <c r="E53" s="230">
        <v>0</v>
      </c>
      <c r="F53" s="229">
        <f t="shared" si="32"/>
        <v>441.70699999999994</v>
      </c>
      <c r="G53" s="232">
        <f t="shared" si="33"/>
        <v>0.008819233378973522</v>
      </c>
      <c r="H53" s="233">
        <v>339.45300000000003</v>
      </c>
      <c r="I53" s="230">
        <v>184.108</v>
      </c>
      <c r="J53" s="229">
        <v>0</v>
      </c>
      <c r="K53" s="230">
        <v>0</v>
      </c>
      <c r="L53" s="229">
        <f t="shared" si="34"/>
        <v>523.561</v>
      </c>
      <c r="M53" s="405">
        <f t="shared" si="31"/>
        <v>-0.15634090392523525</v>
      </c>
      <c r="N53" s="410">
        <v>1087.897</v>
      </c>
      <c r="O53" s="230">
        <v>636.004</v>
      </c>
      <c r="P53" s="229">
        <v>0</v>
      </c>
      <c r="Q53" s="230">
        <v>0</v>
      </c>
      <c r="R53" s="229">
        <f t="shared" si="38"/>
        <v>1723.9009999999998</v>
      </c>
      <c r="S53" s="425">
        <f t="shared" si="35"/>
        <v>0.0071878337776189495</v>
      </c>
      <c r="T53" s="233">
        <v>1545.5359999999996</v>
      </c>
      <c r="U53" s="230">
        <v>890.1649999999997</v>
      </c>
      <c r="V53" s="229">
        <v>0</v>
      </c>
      <c r="W53" s="230">
        <v>0</v>
      </c>
      <c r="X53" s="229">
        <f t="shared" si="36"/>
        <v>2435.700999999999</v>
      </c>
      <c r="Y53" s="228">
        <f t="shared" si="37"/>
        <v>-0.2922361981211977</v>
      </c>
    </row>
    <row r="54" spans="1:25" s="220" customFormat="1" ht="19.5" customHeight="1">
      <c r="A54" s="235" t="s">
        <v>207</v>
      </c>
      <c r="B54" s="233">
        <v>374.461</v>
      </c>
      <c r="C54" s="230">
        <v>21.658</v>
      </c>
      <c r="D54" s="229">
        <v>0</v>
      </c>
      <c r="E54" s="230">
        <v>0</v>
      </c>
      <c r="F54" s="229">
        <f t="shared" si="32"/>
        <v>396.119</v>
      </c>
      <c r="G54" s="232">
        <f t="shared" si="33"/>
        <v>0.007909011871773853</v>
      </c>
      <c r="H54" s="233">
        <v>349.911</v>
      </c>
      <c r="I54" s="230">
        <v>259.42</v>
      </c>
      <c r="J54" s="229"/>
      <c r="K54" s="230"/>
      <c r="L54" s="229">
        <f t="shared" si="34"/>
        <v>609.331</v>
      </c>
      <c r="M54" s="405">
        <f t="shared" si="31"/>
        <v>-0.34991162438805834</v>
      </c>
      <c r="N54" s="410">
        <v>1968.1290000000001</v>
      </c>
      <c r="O54" s="230">
        <v>726.737</v>
      </c>
      <c r="P54" s="229"/>
      <c r="Q54" s="230"/>
      <c r="R54" s="229">
        <f t="shared" si="38"/>
        <v>2694.866</v>
      </c>
      <c r="S54" s="425">
        <f t="shared" si="35"/>
        <v>0.01123628843011105</v>
      </c>
      <c r="T54" s="233">
        <v>1826.8319999999999</v>
      </c>
      <c r="U54" s="230">
        <v>1149.6599999999999</v>
      </c>
      <c r="V54" s="229"/>
      <c r="W54" s="230"/>
      <c r="X54" s="229">
        <f t="shared" si="36"/>
        <v>2976.4919999999997</v>
      </c>
      <c r="Y54" s="228">
        <f t="shared" si="37"/>
        <v>-0.09461675018780491</v>
      </c>
    </row>
    <row r="55" spans="1:25" s="220" customFormat="1" ht="19.5" customHeight="1">
      <c r="A55" s="235" t="s">
        <v>171</v>
      </c>
      <c r="B55" s="233">
        <v>147.248</v>
      </c>
      <c r="C55" s="230">
        <v>71.571</v>
      </c>
      <c r="D55" s="229">
        <v>0</v>
      </c>
      <c r="E55" s="230">
        <v>0</v>
      </c>
      <c r="F55" s="229">
        <f t="shared" si="32"/>
        <v>218.819</v>
      </c>
      <c r="G55" s="232">
        <f t="shared" si="33"/>
        <v>0.004368995349300797</v>
      </c>
      <c r="H55" s="233">
        <v>205.043</v>
      </c>
      <c r="I55" s="230">
        <v>165.715</v>
      </c>
      <c r="J55" s="229"/>
      <c r="K55" s="230"/>
      <c r="L55" s="229">
        <f t="shared" si="34"/>
        <v>370.75800000000004</v>
      </c>
      <c r="M55" s="405">
        <f t="shared" si="31"/>
        <v>-0.40980639662529206</v>
      </c>
      <c r="N55" s="410">
        <v>728.4359999999999</v>
      </c>
      <c r="O55" s="230">
        <v>330.311</v>
      </c>
      <c r="P55" s="229"/>
      <c r="Q55" s="230"/>
      <c r="R55" s="229">
        <f t="shared" si="38"/>
        <v>1058.7469999999998</v>
      </c>
      <c r="S55" s="425">
        <f t="shared" si="35"/>
        <v>0.004414463155687438</v>
      </c>
      <c r="T55" s="233">
        <v>1500.846</v>
      </c>
      <c r="U55" s="230">
        <v>1211.5140000000001</v>
      </c>
      <c r="V55" s="229"/>
      <c r="W55" s="230"/>
      <c r="X55" s="229">
        <f t="shared" si="36"/>
        <v>2712.36</v>
      </c>
      <c r="Y55" s="228">
        <f t="shared" si="37"/>
        <v>-0.6096583786812961</v>
      </c>
    </row>
    <row r="56" spans="1:25" s="220" customFormat="1" ht="19.5" customHeight="1">
      <c r="A56" s="235" t="s">
        <v>189</v>
      </c>
      <c r="B56" s="233">
        <v>76.12299999999999</v>
      </c>
      <c r="C56" s="230">
        <v>78.905</v>
      </c>
      <c r="D56" s="229">
        <v>0</v>
      </c>
      <c r="E56" s="230">
        <v>0</v>
      </c>
      <c r="F56" s="229">
        <f>SUM(B56:E56)</f>
        <v>155.028</v>
      </c>
      <c r="G56" s="232">
        <f>F56/$F$9</f>
        <v>0.0030953281525434445</v>
      </c>
      <c r="H56" s="233">
        <v>53.398</v>
      </c>
      <c r="I56" s="230">
        <v>34.814</v>
      </c>
      <c r="J56" s="229">
        <v>1.87</v>
      </c>
      <c r="K56" s="230">
        <v>2.1</v>
      </c>
      <c r="L56" s="229">
        <f>SUM(H56:K56)</f>
        <v>92.182</v>
      </c>
      <c r="M56" s="405">
        <f>IF(ISERROR(F56/L56-1),"         /0",(F56/L56-1))</f>
        <v>0.6817599965286063</v>
      </c>
      <c r="N56" s="410">
        <v>294.957</v>
      </c>
      <c r="O56" s="230">
        <v>266.903</v>
      </c>
      <c r="P56" s="229">
        <v>2.683</v>
      </c>
      <c r="Q56" s="230">
        <v>4.268</v>
      </c>
      <c r="R56" s="229">
        <f>SUM(N56:Q56)</f>
        <v>568.811</v>
      </c>
      <c r="S56" s="425">
        <f>R56/$R$9</f>
        <v>0.002371666887414772</v>
      </c>
      <c r="T56" s="233">
        <v>246.073</v>
      </c>
      <c r="U56" s="230">
        <v>126.90800000000002</v>
      </c>
      <c r="V56" s="229">
        <v>6.593000000000001</v>
      </c>
      <c r="W56" s="230">
        <v>6.729000000000001</v>
      </c>
      <c r="X56" s="229">
        <f>SUM(T56:W56)</f>
        <v>386.303</v>
      </c>
      <c r="Y56" s="228">
        <f>IF(ISERROR(R56/X56-1),"         /0",IF(R56/X56&gt;5,"  *  ",(R56/X56-1)))</f>
        <v>0.47244779357136757</v>
      </c>
    </row>
    <row r="57" spans="1:25" s="220" customFormat="1" ht="19.5" customHeight="1">
      <c r="A57" s="235" t="s">
        <v>184</v>
      </c>
      <c r="B57" s="233">
        <v>113.366</v>
      </c>
      <c r="C57" s="230">
        <v>31.229</v>
      </c>
      <c r="D57" s="229">
        <v>0</v>
      </c>
      <c r="E57" s="230">
        <v>0</v>
      </c>
      <c r="F57" s="229">
        <f t="shared" si="32"/>
        <v>144.595</v>
      </c>
      <c r="G57" s="232">
        <f t="shared" si="33"/>
        <v>0.0028870202429046327</v>
      </c>
      <c r="H57" s="233">
        <v>52.596</v>
      </c>
      <c r="I57" s="230">
        <v>35.959</v>
      </c>
      <c r="J57" s="229"/>
      <c r="K57" s="230"/>
      <c r="L57" s="229">
        <f t="shared" si="34"/>
        <v>88.555</v>
      </c>
      <c r="M57" s="405">
        <f t="shared" si="31"/>
        <v>0.6328270566314718</v>
      </c>
      <c r="N57" s="410">
        <v>397.53</v>
      </c>
      <c r="O57" s="230">
        <v>178.13500000000002</v>
      </c>
      <c r="P57" s="229">
        <v>0.861</v>
      </c>
      <c r="Q57" s="230">
        <v>0.9</v>
      </c>
      <c r="R57" s="229">
        <f t="shared" si="38"/>
        <v>577.4259999999999</v>
      </c>
      <c r="S57" s="425">
        <f t="shared" si="35"/>
        <v>0.0024075872726307367</v>
      </c>
      <c r="T57" s="233">
        <v>267.21100000000007</v>
      </c>
      <c r="U57" s="230">
        <v>191.241</v>
      </c>
      <c r="V57" s="229">
        <v>0</v>
      </c>
      <c r="W57" s="230">
        <v>0.018</v>
      </c>
      <c r="X57" s="229">
        <f t="shared" si="36"/>
        <v>458.4700000000001</v>
      </c>
      <c r="Y57" s="228">
        <f t="shared" si="37"/>
        <v>0.2594629964883195</v>
      </c>
    </row>
    <row r="58" spans="1:25" s="220" customFormat="1" ht="19.5" customHeight="1">
      <c r="A58" s="235" t="s">
        <v>191</v>
      </c>
      <c r="B58" s="233">
        <v>84.35900000000001</v>
      </c>
      <c r="C58" s="230">
        <v>27.084000000000003</v>
      </c>
      <c r="D58" s="229">
        <v>0</v>
      </c>
      <c r="E58" s="230">
        <v>0</v>
      </c>
      <c r="F58" s="229">
        <f t="shared" si="32"/>
        <v>111.44300000000001</v>
      </c>
      <c r="G58" s="232">
        <f t="shared" si="33"/>
        <v>0.0022250990485841214</v>
      </c>
      <c r="H58" s="233">
        <v>99.078</v>
      </c>
      <c r="I58" s="230">
        <v>31.128</v>
      </c>
      <c r="J58" s="229"/>
      <c r="K58" s="230"/>
      <c r="L58" s="229">
        <f t="shared" si="34"/>
        <v>130.20600000000002</v>
      </c>
      <c r="M58" s="405">
        <f t="shared" si="31"/>
        <v>-0.14410242231540793</v>
      </c>
      <c r="N58" s="410">
        <v>255.905</v>
      </c>
      <c r="O58" s="230">
        <v>27.084000000000003</v>
      </c>
      <c r="P58" s="229"/>
      <c r="Q58" s="230"/>
      <c r="R58" s="229">
        <f t="shared" si="38"/>
        <v>282.98900000000003</v>
      </c>
      <c r="S58" s="425">
        <f t="shared" si="35"/>
        <v>0.0011799273234916676</v>
      </c>
      <c r="T58" s="233">
        <v>276.051</v>
      </c>
      <c r="U58" s="230">
        <v>56.818</v>
      </c>
      <c r="V58" s="229"/>
      <c r="W58" s="230"/>
      <c r="X58" s="229">
        <f t="shared" si="36"/>
        <v>332.86899999999997</v>
      </c>
      <c r="Y58" s="228">
        <f t="shared" si="37"/>
        <v>-0.14984873929383613</v>
      </c>
    </row>
    <row r="59" spans="1:25" s="220" customFormat="1" ht="19.5" customHeight="1">
      <c r="A59" s="235" t="s">
        <v>211</v>
      </c>
      <c r="B59" s="233">
        <v>0</v>
      </c>
      <c r="C59" s="230">
        <v>0</v>
      </c>
      <c r="D59" s="229">
        <v>73.364</v>
      </c>
      <c r="E59" s="230">
        <v>37.567</v>
      </c>
      <c r="F59" s="229">
        <f t="shared" si="25"/>
        <v>110.93100000000001</v>
      </c>
      <c r="G59" s="232">
        <f t="shared" si="26"/>
        <v>0.0022148763274363143</v>
      </c>
      <c r="H59" s="233"/>
      <c r="I59" s="230"/>
      <c r="J59" s="229"/>
      <c r="K59" s="230"/>
      <c r="L59" s="229">
        <f aca="true" t="shared" si="39" ref="L59:L68">SUM(H59:K59)</f>
        <v>0</v>
      </c>
      <c r="M59" s="405" t="str">
        <f t="shared" si="31"/>
        <v>         /0</v>
      </c>
      <c r="N59" s="410"/>
      <c r="O59" s="230"/>
      <c r="P59" s="229">
        <v>100.519</v>
      </c>
      <c r="Q59" s="230">
        <v>56.968</v>
      </c>
      <c r="R59" s="229">
        <f t="shared" si="27"/>
        <v>157.48700000000002</v>
      </c>
      <c r="S59" s="425">
        <f t="shared" si="28"/>
        <v>0.0006566446554273568</v>
      </c>
      <c r="T59" s="233"/>
      <c r="U59" s="230"/>
      <c r="V59" s="229"/>
      <c r="W59" s="230"/>
      <c r="X59" s="229">
        <f t="shared" si="29"/>
        <v>0</v>
      </c>
      <c r="Y59" s="228" t="str">
        <f t="shared" si="30"/>
        <v>         /0</v>
      </c>
    </row>
    <row r="60" spans="1:25" s="220" customFormat="1" ht="19.5" customHeight="1">
      <c r="A60" s="235" t="s">
        <v>190</v>
      </c>
      <c r="B60" s="233">
        <v>39.119</v>
      </c>
      <c r="C60" s="230">
        <v>24.77</v>
      </c>
      <c r="D60" s="229">
        <v>0</v>
      </c>
      <c r="E60" s="230">
        <v>0</v>
      </c>
      <c r="F60" s="229">
        <f>SUM(B60:E60)</f>
        <v>63.888999999999996</v>
      </c>
      <c r="G60" s="232">
        <f>F60/$F$9</f>
        <v>0.0012756238894770502</v>
      </c>
      <c r="H60" s="233">
        <v>26.758</v>
      </c>
      <c r="I60" s="230">
        <v>4.8</v>
      </c>
      <c r="J60" s="229"/>
      <c r="K60" s="230"/>
      <c r="L60" s="229">
        <f t="shared" si="39"/>
        <v>31.558</v>
      </c>
      <c r="M60" s="405">
        <f t="shared" si="31"/>
        <v>1.0244945814056656</v>
      </c>
      <c r="N60" s="410">
        <v>141.27300000000002</v>
      </c>
      <c r="O60" s="230">
        <v>73.06099999999999</v>
      </c>
      <c r="P60" s="229"/>
      <c r="Q60" s="230"/>
      <c r="R60" s="229">
        <f>SUM(N60:Q60)</f>
        <v>214.334</v>
      </c>
      <c r="S60" s="425">
        <f>R60/$R$9</f>
        <v>0.0008936691636539338</v>
      </c>
      <c r="T60" s="233">
        <v>113.531</v>
      </c>
      <c r="U60" s="230">
        <v>45.31399999999999</v>
      </c>
      <c r="V60" s="229">
        <v>0</v>
      </c>
      <c r="W60" s="230">
        <v>0</v>
      </c>
      <c r="X60" s="229">
        <f>SUM(T60:W60)</f>
        <v>158.845</v>
      </c>
      <c r="Y60" s="228">
        <f>IF(ISERROR(R60/X60-1),"         /0",IF(R60/X60&gt;5,"  *  ",(R60/X60-1)))</f>
        <v>0.34932796122005727</v>
      </c>
    </row>
    <row r="61" spans="1:25" s="220" customFormat="1" ht="19.5" customHeight="1" thickBot="1">
      <c r="A61" s="235" t="s">
        <v>168</v>
      </c>
      <c r="B61" s="233">
        <v>4.694</v>
      </c>
      <c r="C61" s="230">
        <v>0</v>
      </c>
      <c r="D61" s="229">
        <v>0.65</v>
      </c>
      <c r="E61" s="230">
        <v>12.518</v>
      </c>
      <c r="F61" s="229">
        <f>SUM(B61:E61)</f>
        <v>17.862000000000002</v>
      </c>
      <c r="G61" s="232">
        <f>F61/$F$9</f>
        <v>0.00035663719754322454</v>
      </c>
      <c r="H61" s="233">
        <v>3.035</v>
      </c>
      <c r="I61" s="230">
        <v>0</v>
      </c>
      <c r="J61" s="229">
        <v>70.55000000000001</v>
      </c>
      <c r="K61" s="230">
        <v>71.23</v>
      </c>
      <c r="L61" s="229">
        <f t="shared" si="39"/>
        <v>144.815</v>
      </c>
      <c r="M61" s="405">
        <f t="shared" si="31"/>
        <v>-0.8766564237130131</v>
      </c>
      <c r="N61" s="410">
        <v>37.677</v>
      </c>
      <c r="O61" s="230">
        <v>0</v>
      </c>
      <c r="P61" s="229">
        <v>8.232000000000001</v>
      </c>
      <c r="Q61" s="230">
        <v>997.6000000000001</v>
      </c>
      <c r="R61" s="229">
        <f>SUM(N61:Q61)</f>
        <v>1043.5090000000002</v>
      </c>
      <c r="S61" s="425">
        <f>R61/$R$9</f>
        <v>0.0043509280622549525</v>
      </c>
      <c r="T61" s="233">
        <v>93.98400000000001</v>
      </c>
      <c r="U61" s="230">
        <v>877.084</v>
      </c>
      <c r="V61" s="229">
        <v>118.097</v>
      </c>
      <c r="W61" s="230">
        <v>305.523</v>
      </c>
      <c r="X61" s="229">
        <f>SUM(T61:W61)</f>
        <v>1394.688</v>
      </c>
      <c r="Y61" s="228">
        <f>IF(ISERROR(R61/X61-1),"         /0",IF(R61/X61&gt;5,"  *  ",(R61/X61-1)))</f>
        <v>-0.2517975346457414</v>
      </c>
    </row>
    <row r="62" spans="1:25" s="236" customFormat="1" ht="19.5" customHeight="1">
      <c r="A62" s="243" t="s">
        <v>57</v>
      </c>
      <c r="B62" s="240">
        <f>SUM(B63:B67)</f>
        <v>343.623</v>
      </c>
      <c r="C62" s="239">
        <f>SUM(C63:C67)</f>
        <v>108.79700000000001</v>
      </c>
      <c r="D62" s="238">
        <f>SUM(D63:D67)</f>
        <v>0.49</v>
      </c>
      <c r="E62" s="239">
        <f>SUM(E63:E67)</f>
        <v>50.902</v>
      </c>
      <c r="F62" s="238">
        <f t="shared" si="25"/>
        <v>503.812</v>
      </c>
      <c r="G62" s="241">
        <f t="shared" si="26"/>
        <v>0.010059237474451184</v>
      </c>
      <c r="H62" s="240">
        <f>SUM(H63:H67)</f>
        <v>583.475</v>
      </c>
      <c r="I62" s="239">
        <f>SUM(I63:I67)</f>
        <v>212.17999999999998</v>
      </c>
      <c r="J62" s="238">
        <f>SUM(J63:J67)</f>
        <v>0</v>
      </c>
      <c r="K62" s="239">
        <f>SUM(K63:K67)</f>
        <v>0</v>
      </c>
      <c r="L62" s="238">
        <f t="shared" si="39"/>
        <v>795.655</v>
      </c>
      <c r="M62" s="404">
        <f t="shared" si="31"/>
        <v>-0.36679591028775027</v>
      </c>
      <c r="N62" s="409">
        <f>SUM(N63:N67)</f>
        <v>2250.842</v>
      </c>
      <c r="O62" s="239">
        <f>SUM(O63:O67)</f>
        <v>796.039</v>
      </c>
      <c r="P62" s="238">
        <f>SUM(P63:P67)</f>
        <v>1.083</v>
      </c>
      <c r="Q62" s="239">
        <f>SUM(Q63:Q67)</f>
        <v>425.265</v>
      </c>
      <c r="R62" s="238">
        <f t="shared" si="27"/>
        <v>3473.2290000000003</v>
      </c>
      <c r="S62" s="424">
        <f t="shared" si="28"/>
        <v>0.014481685852961215</v>
      </c>
      <c r="T62" s="240">
        <f>SUM(T63:T67)</f>
        <v>2846.784</v>
      </c>
      <c r="U62" s="239">
        <f>SUM(U63:U67)</f>
        <v>1075.157</v>
      </c>
      <c r="V62" s="238">
        <f>SUM(V63:V67)</f>
        <v>0.275</v>
      </c>
      <c r="W62" s="239">
        <f>SUM(W63:W67)</f>
        <v>7.904</v>
      </c>
      <c r="X62" s="238">
        <f t="shared" si="29"/>
        <v>3930.12</v>
      </c>
      <c r="Y62" s="237">
        <f t="shared" si="30"/>
        <v>-0.11625370217703268</v>
      </c>
    </row>
    <row r="63" spans="1:25" ht="19.5" customHeight="1">
      <c r="A63" s="235" t="s">
        <v>171</v>
      </c>
      <c r="B63" s="233">
        <v>154.72899999999998</v>
      </c>
      <c r="C63" s="230">
        <v>78.74300000000001</v>
      </c>
      <c r="D63" s="229">
        <v>0</v>
      </c>
      <c r="E63" s="230">
        <v>0</v>
      </c>
      <c r="F63" s="229">
        <f t="shared" si="25"/>
        <v>233.47199999999998</v>
      </c>
      <c r="G63" s="232">
        <f t="shared" si="26"/>
        <v>0.004661560843400051</v>
      </c>
      <c r="H63" s="233">
        <v>348.447</v>
      </c>
      <c r="I63" s="230">
        <v>136.018</v>
      </c>
      <c r="J63" s="229"/>
      <c r="K63" s="230"/>
      <c r="L63" s="229">
        <f t="shared" si="39"/>
        <v>484.46500000000003</v>
      </c>
      <c r="M63" s="405">
        <f t="shared" si="31"/>
        <v>-0.5180828336412332</v>
      </c>
      <c r="N63" s="410">
        <v>1318.428</v>
      </c>
      <c r="O63" s="230">
        <v>500.792</v>
      </c>
      <c r="P63" s="229"/>
      <c r="Q63" s="230"/>
      <c r="R63" s="229">
        <f t="shared" si="27"/>
        <v>1819.22</v>
      </c>
      <c r="S63" s="425">
        <f t="shared" si="28"/>
        <v>0.007585267927172121</v>
      </c>
      <c r="T63" s="233">
        <v>1700.198</v>
      </c>
      <c r="U63" s="230">
        <v>747.4509999999999</v>
      </c>
      <c r="V63" s="229"/>
      <c r="W63" s="230"/>
      <c r="X63" s="229">
        <f t="shared" si="29"/>
        <v>2447.649</v>
      </c>
      <c r="Y63" s="228">
        <f t="shared" si="30"/>
        <v>-0.25674800594366265</v>
      </c>
    </row>
    <row r="64" spans="1:25" ht="19.5" customHeight="1">
      <c r="A64" s="235" t="s">
        <v>169</v>
      </c>
      <c r="B64" s="233">
        <v>103.895</v>
      </c>
      <c r="C64" s="230">
        <v>29.283</v>
      </c>
      <c r="D64" s="229">
        <v>0</v>
      </c>
      <c r="E64" s="230">
        <v>0</v>
      </c>
      <c r="F64" s="229">
        <f>SUM(B64:E64)</f>
        <v>133.178</v>
      </c>
      <c r="G64" s="232">
        <f>F64/$F$9</f>
        <v>0.0026590655410598787</v>
      </c>
      <c r="H64" s="233">
        <v>153.268</v>
      </c>
      <c r="I64" s="230">
        <v>33.425</v>
      </c>
      <c r="J64" s="229"/>
      <c r="K64" s="230"/>
      <c r="L64" s="229">
        <f t="shared" si="39"/>
        <v>186.69299999999998</v>
      </c>
      <c r="M64" s="405">
        <f>IF(ISERROR(F64/L64-1),"         /0",(F64/L64-1))</f>
        <v>-0.28664706228942693</v>
      </c>
      <c r="N64" s="410">
        <v>595.148</v>
      </c>
      <c r="O64" s="230">
        <v>240.88699999999997</v>
      </c>
      <c r="P64" s="229"/>
      <c r="Q64" s="230"/>
      <c r="R64" s="229">
        <f>SUM(N64:Q64)</f>
        <v>836.035</v>
      </c>
      <c r="S64" s="425">
        <f>R64/$R$9</f>
        <v>0.003485861782243678</v>
      </c>
      <c r="T64" s="233">
        <v>891.044</v>
      </c>
      <c r="U64" s="230">
        <v>209.824</v>
      </c>
      <c r="V64" s="229"/>
      <c r="W64" s="230"/>
      <c r="X64" s="229">
        <f>SUM(T64:W64)</f>
        <v>1100.868</v>
      </c>
      <c r="Y64" s="228">
        <f>IF(ISERROR(R64/X64-1),"         /0",IF(R64/X64&gt;5,"  *  ",(R64/X64-1)))</f>
        <v>-0.2405674431448639</v>
      </c>
    </row>
    <row r="65" spans="1:25" ht="19.5" customHeight="1">
      <c r="A65" s="235" t="s">
        <v>157</v>
      </c>
      <c r="B65" s="233">
        <v>69.16</v>
      </c>
      <c r="C65" s="230">
        <v>0.771</v>
      </c>
      <c r="D65" s="229">
        <v>0.49</v>
      </c>
      <c r="E65" s="230">
        <v>0</v>
      </c>
      <c r="F65" s="229">
        <f>SUM(B65:E65)</f>
        <v>70.42099999999999</v>
      </c>
      <c r="G65" s="232">
        <f>F65/$F$9</f>
        <v>0.0014060434491205583</v>
      </c>
      <c r="H65" s="233">
        <v>35.754999999999995</v>
      </c>
      <c r="I65" s="230">
        <v>0.665</v>
      </c>
      <c r="J65" s="229">
        <v>0</v>
      </c>
      <c r="K65" s="230">
        <v>0</v>
      </c>
      <c r="L65" s="229">
        <f t="shared" si="39"/>
        <v>36.419999999999995</v>
      </c>
      <c r="M65" s="405">
        <f>IF(ISERROR(F65/L65-1),"         /0",(F65/L65-1))</f>
        <v>0.933580450302032</v>
      </c>
      <c r="N65" s="410">
        <v>255.42799999999997</v>
      </c>
      <c r="O65" s="230">
        <v>11.301</v>
      </c>
      <c r="P65" s="229">
        <v>1.083</v>
      </c>
      <c r="Q65" s="230">
        <v>0</v>
      </c>
      <c r="R65" s="229">
        <f>SUM(N65:Q65)</f>
        <v>267.812</v>
      </c>
      <c r="S65" s="425">
        <f>R65/$R$9</f>
        <v>0.0011166465705697058</v>
      </c>
      <c r="T65" s="233">
        <v>154.249</v>
      </c>
      <c r="U65" s="230">
        <v>9.69</v>
      </c>
      <c r="V65" s="229">
        <v>0</v>
      </c>
      <c r="W65" s="230">
        <v>0</v>
      </c>
      <c r="X65" s="229">
        <f>SUM(T65:W65)</f>
        <v>163.939</v>
      </c>
      <c r="Y65" s="228">
        <f>IF(ISERROR(R65/X65-1),"         /0",IF(R65/X65&gt;5,"  *  ",(R65/X65-1)))</f>
        <v>0.6336076223473366</v>
      </c>
    </row>
    <row r="66" spans="1:25" ht="19.5" customHeight="1">
      <c r="A66" s="235" t="s">
        <v>209</v>
      </c>
      <c r="B66" s="233">
        <v>0</v>
      </c>
      <c r="C66" s="230">
        <v>0</v>
      </c>
      <c r="D66" s="229">
        <v>0</v>
      </c>
      <c r="E66" s="230">
        <v>50.902</v>
      </c>
      <c r="F66" s="229">
        <f>SUM(B66:E66)</f>
        <v>50.902</v>
      </c>
      <c r="G66" s="232">
        <f>F66/$F$9</f>
        <v>0.0010163221716126534</v>
      </c>
      <c r="H66" s="233"/>
      <c r="I66" s="230"/>
      <c r="J66" s="229"/>
      <c r="K66" s="230"/>
      <c r="L66" s="229">
        <f t="shared" si="39"/>
        <v>0</v>
      </c>
      <c r="M66" s="405" t="str">
        <f t="shared" si="31"/>
        <v>         /0</v>
      </c>
      <c r="N66" s="410"/>
      <c r="O66" s="230"/>
      <c r="P66" s="229"/>
      <c r="Q66" s="230">
        <v>425.195</v>
      </c>
      <c r="R66" s="229">
        <f>SUM(N66:Q66)</f>
        <v>425.195</v>
      </c>
      <c r="S66" s="425">
        <f>R66/$R$9</f>
        <v>0.0017728575962742</v>
      </c>
      <c r="T66" s="233"/>
      <c r="U66" s="230"/>
      <c r="V66" s="229"/>
      <c r="W66" s="230"/>
      <c r="X66" s="229">
        <f>SUM(T66:W66)</f>
        <v>0</v>
      </c>
      <c r="Y66" s="228" t="str">
        <f>IF(ISERROR(R66/X66-1),"         /0",IF(R66/X66&gt;5,"  *  ",(R66/X66-1)))</f>
        <v>         /0</v>
      </c>
    </row>
    <row r="67" spans="1:25" ht="19.5" customHeight="1" thickBot="1">
      <c r="A67" s="235" t="s">
        <v>168</v>
      </c>
      <c r="B67" s="233">
        <v>15.838999999999999</v>
      </c>
      <c r="C67" s="230">
        <v>0</v>
      </c>
      <c r="D67" s="229">
        <v>0</v>
      </c>
      <c r="E67" s="230">
        <v>0</v>
      </c>
      <c r="F67" s="229">
        <f>SUM(B67:E67)</f>
        <v>15.838999999999999</v>
      </c>
      <c r="G67" s="232">
        <f>F67/$F$9</f>
        <v>0.00031624546925804127</v>
      </c>
      <c r="H67" s="233">
        <v>46.004999999999995</v>
      </c>
      <c r="I67" s="230">
        <v>42.072</v>
      </c>
      <c r="J67" s="229">
        <v>0</v>
      </c>
      <c r="K67" s="230">
        <v>0</v>
      </c>
      <c r="L67" s="229">
        <f t="shared" si="39"/>
        <v>88.077</v>
      </c>
      <c r="M67" s="405">
        <f t="shared" si="31"/>
        <v>-0.820168716009855</v>
      </c>
      <c r="N67" s="410">
        <v>81.838</v>
      </c>
      <c r="O67" s="230">
        <v>43.059000000000005</v>
      </c>
      <c r="P67" s="229">
        <v>0</v>
      </c>
      <c r="Q67" s="230">
        <v>0.07</v>
      </c>
      <c r="R67" s="229">
        <f>SUM(N67:Q67)</f>
        <v>124.96699999999998</v>
      </c>
      <c r="S67" s="425">
        <f>R67/$R$9</f>
        <v>0.0005210519767015085</v>
      </c>
      <c r="T67" s="233">
        <v>101.293</v>
      </c>
      <c r="U67" s="230">
        <v>108.19200000000001</v>
      </c>
      <c r="V67" s="229">
        <v>0.275</v>
      </c>
      <c r="W67" s="230">
        <v>7.904</v>
      </c>
      <c r="X67" s="229">
        <f>SUM(T67:W67)</f>
        <v>217.66400000000002</v>
      </c>
      <c r="Y67" s="228">
        <f>IF(ISERROR(R67/X67-1),"         /0",IF(R67/X67&gt;5,"  *  ",(R67/X67-1)))</f>
        <v>-0.42587198618053523</v>
      </c>
    </row>
    <row r="68" spans="1:25" s="330" customFormat="1" ht="19.5" customHeight="1" thickBot="1">
      <c r="A68" s="336" t="s">
        <v>56</v>
      </c>
      <c r="B68" s="334">
        <v>74.633</v>
      </c>
      <c r="C68" s="333">
        <v>15.042</v>
      </c>
      <c r="D68" s="332">
        <v>0</v>
      </c>
      <c r="E68" s="333">
        <v>1.64</v>
      </c>
      <c r="F68" s="332">
        <f>SUM(B68:E68)</f>
        <v>91.315</v>
      </c>
      <c r="G68" s="335">
        <f>F68/$F$9</f>
        <v>0.0018232183234609533</v>
      </c>
      <c r="H68" s="334">
        <v>79.045</v>
      </c>
      <c r="I68" s="333">
        <v>0</v>
      </c>
      <c r="J68" s="332"/>
      <c r="K68" s="333"/>
      <c r="L68" s="332">
        <f t="shared" si="39"/>
        <v>79.045</v>
      </c>
      <c r="M68" s="407">
        <f t="shared" si="31"/>
        <v>0.15522803466379909</v>
      </c>
      <c r="N68" s="412">
        <v>406.32500000000005</v>
      </c>
      <c r="O68" s="333">
        <v>62.336</v>
      </c>
      <c r="P68" s="332">
        <v>0.42999999999999994</v>
      </c>
      <c r="Q68" s="333">
        <v>65.719</v>
      </c>
      <c r="R68" s="332">
        <f>SUM(N68:Q68)</f>
        <v>534.8100000000001</v>
      </c>
      <c r="S68" s="427">
        <f>R68/$R$9</f>
        <v>0.0022298991546546997</v>
      </c>
      <c r="T68" s="334">
        <v>421.0679999999999</v>
      </c>
      <c r="U68" s="333">
        <v>7.309</v>
      </c>
      <c r="V68" s="332">
        <v>0</v>
      </c>
      <c r="W68" s="333">
        <v>0</v>
      </c>
      <c r="X68" s="332">
        <f>SUM(T68:W68)</f>
        <v>428.37699999999995</v>
      </c>
      <c r="Y68" s="331">
        <f>IF(ISERROR(R68/X68-1),"         /0",IF(R68/X68&gt;5,"  *  ",(R68/X68-1)))</f>
        <v>0.24845638304577533</v>
      </c>
    </row>
    <row r="69" ht="15" thickTop="1">
      <c r="A69" s="121" t="s">
        <v>43</v>
      </c>
    </row>
    <row r="70" ht="14.25">
      <c r="A70" s="121" t="s">
        <v>55</v>
      </c>
    </row>
    <row r="71" ht="14.25">
      <c r="A71" s="128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69:Y65536 M69:M65536 Y3 M3">
    <cfRule type="cellIs" priority="4" dxfId="93" operator="lessThan" stopIfTrue="1">
      <formula>0</formula>
    </cfRule>
  </conditionalFormatting>
  <conditionalFormatting sqref="Y9:Y68 M9:M68">
    <cfRule type="cellIs" priority="5" dxfId="93" operator="lessThan" stopIfTrue="1">
      <formula>0</formula>
    </cfRule>
    <cfRule type="cellIs" priority="6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5"/>
  <sheetViews>
    <sheetView showGridLines="0" zoomScale="75" zoomScaleNormal="75" zoomScalePageLayoutView="0" workbookViewId="0" topLeftCell="E1">
      <selection activeCell="Y1" sqref="Y1:Z1"/>
    </sheetView>
  </sheetViews>
  <sheetFormatPr defaultColWidth="8.00390625" defaultRowHeight="15"/>
  <cols>
    <col min="1" max="1" width="25.28125" style="128" customWidth="1"/>
    <col min="2" max="2" width="39.421875" style="128" customWidth="1"/>
    <col min="3" max="3" width="12.28125" style="128" customWidth="1"/>
    <col min="4" max="4" width="12.28125" style="128" bestFit="1" customWidth="1"/>
    <col min="5" max="5" width="9.140625" style="128" bestFit="1" customWidth="1"/>
    <col min="6" max="6" width="11.28125" style="128" bestFit="1" customWidth="1"/>
    <col min="7" max="7" width="11.7109375" style="128" customWidth="1"/>
    <col min="8" max="8" width="10.28125" style="128" customWidth="1"/>
    <col min="9" max="10" width="12.7109375" style="128" bestFit="1" customWidth="1"/>
    <col min="11" max="11" width="9.7109375" style="128" bestFit="1" customWidth="1"/>
    <col min="12" max="12" width="10.7109375" style="128" bestFit="1" customWidth="1"/>
    <col min="13" max="13" width="12.7109375" style="128" bestFit="1" customWidth="1"/>
    <col min="14" max="14" width="9.28125" style="128" customWidth="1"/>
    <col min="15" max="16" width="13.00390625" style="128" bestFit="1" customWidth="1"/>
    <col min="17" max="18" width="10.7109375" style="128" bestFit="1" customWidth="1"/>
    <col min="19" max="19" width="13.00390625" style="128" bestFit="1" customWidth="1"/>
    <col min="20" max="20" width="10.7109375" style="128" customWidth="1"/>
    <col min="21" max="22" width="13.140625" style="128" bestFit="1" customWidth="1"/>
    <col min="23" max="23" width="10.28125" style="128" customWidth="1"/>
    <col min="24" max="24" width="10.8515625" style="128" bestFit="1" customWidth="1"/>
    <col min="25" max="25" width="13.00390625" style="128" bestFit="1" customWidth="1"/>
    <col min="26" max="26" width="9.8515625" style="128" bestFit="1" customWidth="1"/>
    <col min="27" max="16384" width="8.00390625" style="128" customWidth="1"/>
  </cols>
  <sheetData>
    <row r="1" spans="25:26" ht="21" thickBot="1">
      <c r="Y1" s="666" t="s">
        <v>28</v>
      </c>
      <c r="Z1" s="667"/>
    </row>
    <row r="2" ht="9.75" customHeight="1" thickBot="1"/>
    <row r="3" spans="1:26" ht="24" customHeight="1" thickTop="1">
      <c r="A3" s="576" t="s">
        <v>120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8"/>
    </row>
    <row r="4" spans="1:26" ht="21" customHeight="1" thickBot="1">
      <c r="A4" s="590" t="s">
        <v>45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2"/>
    </row>
    <row r="5" spans="1:26" s="174" customFormat="1" ht="19.5" customHeight="1" thickBot="1" thickTop="1">
      <c r="A5" s="579" t="s">
        <v>121</v>
      </c>
      <c r="B5" s="579" t="s">
        <v>122</v>
      </c>
      <c r="C5" s="594" t="s">
        <v>36</v>
      </c>
      <c r="D5" s="595"/>
      <c r="E5" s="595"/>
      <c r="F5" s="595"/>
      <c r="G5" s="595"/>
      <c r="H5" s="595"/>
      <c r="I5" s="595"/>
      <c r="J5" s="595"/>
      <c r="K5" s="596"/>
      <c r="L5" s="596"/>
      <c r="M5" s="596"/>
      <c r="N5" s="597"/>
      <c r="O5" s="598" t="s">
        <v>35</v>
      </c>
      <c r="P5" s="595"/>
      <c r="Q5" s="595"/>
      <c r="R5" s="595"/>
      <c r="S5" s="595"/>
      <c r="T5" s="595"/>
      <c r="U5" s="595"/>
      <c r="V5" s="595"/>
      <c r="W5" s="595"/>
      <c r="X5" s="595"/>
      <c r="Y5" s="595"/>
      <c r="Z5" s="597"/>
    </row>
    <row r="6" spans="1:26" s="173" customFormat="1" ht="26.25" customHeight="1" thickBot="1">
      <c r="A6" s="580"/>
      <c r="B6" s="580"/>
      <c r="C6" s="668" t="s">
        <v>153</v>
      </c>
      <c r="D6" s="669"/>
      <c r="E6" s="669"/>
      <c r="F6" s="669"/>
      <c r="G6" s="670"/>
      <c r="H6" s="583" t="s">
        <v>34</v>
      </c>
      <c r="I6" s="668" t="s">
        <v>154</v>
      </c>
      <c r="J6" s="669"/>
      <c r="K6" s="669"/>
      <c r="L6" s="669"/>
      <c r="M6" s="670"/>
      <c r="N6" s="583" t="s">
        <v>33</v>
      </c>
      <c r="O6" s="671" t="s">
        <v>155</v>
      </c>
      <c r="P6" s="669"/>
      <c r="Q6" s="669"/>
      <c r="R6" s="669"/>
      <c r="S6" s="670"/>
      <c r="T6" s="583" t="s">
        <v>34</v>
      </c>
      <c r="U6" s="671" t="s">
        <v>156</v>
      </c>
      <c r="V6" s="669"/>
      <c r="W6" s="669"/>
      <c r="X6" s="669"/>
      <c r="Y6" s="670"/>
      <c r="Z6" s="583" t="s">
        <v>33</v>
      </c>
    </row>
    <row r="7" spans="1:26" s="168" customFormat="1" ht="26.25" customHeight="1">
      <c r="A7" s="581"/>
      <c r="B7" s="581"/>
      <c r="C7" s="566" t="s">
        <v>22</v>
      </c>
      <c r="D7" s="567"/>
      <c r="E7" s="568" t="s">
        <v>21</v>
      </c>
      <c r="F7" s="569"/>
      <c r="G7" s="570" t="s">
        <v>17</v>
      </c>
      <c r="H7" s="584"/>
      <c r="I7" s="566" t="s">
        <v>22</v>
      </c>
      <c r="J7" s="567"/>
      <c r="K7" s="568" t="s">
        <v>21</v>
      </c>
      <c r="L7" s="569"/>
      <c r="M7" s="570" t="s">
        <v>17</v>
      </c>
      <c r="N7" s="584"/>
      <c r="O7" s="567" t="s">
        <v>22</v>
      </c>
      <c r="P7" s="567"/>
      <c r="Q7" s="572" t="s">
        <v>21</v>
      </c>
      <c r="R7" s="567"/>
      <c r="S7" s="570" t="s">
        <v>17</v>
      </c>
      <c r="T7" s="584"/>
      <c r="U7" s="573" t="s">
        <v>22</v>
      </c>
      <c r="V7" s="569"/>
      <c r="W7" s="568" t="s">
        <v>21</v>
      </c>
      <c r="X7" s="589"/>
      <c r="Y7" s="570" t="s">
        <v>17</v>
      </c>
      <c r="Z7" s="584"/>
    </row>
    <row r="8" spans="1:26" s="168" customFormat="1" ht="15.75" thickBot="1">
      <c r="A8" s="582"/>
      <c r="B8" s="582"/>
      <c r="C8" s="171" t="s">
        <v>19</v>
      </c>
      <c r="D8" s="169" t="s">
        <v>18</v>
      </c>
      <c r="E8" s="170" t="s">
        <v>19</v>
      </c>
      <c r="F8" s="169" t="s">
        <v>18</v>
      </c>
      <c r="G8" s="571"/>
      <c r="H8" s="585"/>
      <c r="I8" s="171" t="s">
        <v>19</v>
      </c>
      <c r="J8" s="169" t="s">
        <v>18</v>
      </c>
      <c r="K8" s="170" t="s">
        <v>19</v>
      </c>
      <c r="L8" s="169" t="s">
        <v>18</v>
      </c>
      <c r="M8" s="571"/>
      <c r="N8" s="585"/>
      <c r="O8" s="172" t="s">
        <v>19</v>
      </c>
      <c r="P8" s="169" t="s">
        <v>18</v>
      </c>
      <c r="Q8" s="170" t="s">
        <v>19</v>
      </c>
      <c r="R8" s="169" t="s">
        <v>18</v>
      </c>
      <c r="S8" s="571"/>
      <c r="T8" s="585"/>
      <c r="U8" s="171" t="s">
        <v>19</v>
      </c>
      <c r="V8" s="169" t="s">
        <v>18</v>
      </c>
      <c r="W8" s="170" t="s">
        <v>19</v>
      </c>
      <c r="X8" s="169" t="s">
        <v>18</v>
      </c>
      <c r="Y8" s="571"/>
      <c r="Z8" s="585"/>
    </row>
    <row r="9" spans="1:26" s="157" customFormat="1" ht="18" customHeight="1" thickBot="1" thickTop="1">
      <c r="A9" s="167" t="s">
        <v>24</v>
      </c>
      <c r="B9" s="372"/>
      <c r="C9" s="166">
        <f>SUM(C10:C62)</f>
        <v>1603533</v>
      </c>
      <c r="D9" s="160">
        <f>SUM(D10:D62)</f>
        <v>1603533</v>
      </c>
      <c r="E9" s="161">
        <f>SUM(E10:E62)</f>
        <v>70357</v>
      </c>
      <c r="F9" s="160">
        <f>SUM(F10:F62)</f>
        <v>70357</v>
      </c>
      <c r="G9" s="159">
        <f>SUM(C9:F9)</f>
        <v>3347780</v>
      </c>
      <c r="H9" s="163">
        <f aca="true" t="shared" si="0" ref="H9:H18">G9/$G$9</f>
        <v>1</v>
      </c>
      <c r="I9" s="162">
        <f>SUM(I10:I62)</f>
        <v>1576038</v>
      </c>
      <c r="J9" s="160">
        <f>SUM(J10:J62)</f>
        <v>1576038</v>
      </c>
      <c r="K9" s="161">
        <f>SUM(K10:K62)</f>
        <v>66434</v>
      </c>
      <c r="L9" s="160">
        <f>SUM(L10:L62)</f>
        <v>66434</v>
      </c>
      <c r="M9" s="159">
        <f aca="true" t="shared" si="1" ref="M9:M18">SUM(I9:L9)</f>
        <v>3284944</v>
      </c>
      <c r="N9" s="165">
        <f aca="true" t="shared" si="2" ref="N9:N18">IF(ISERROR(G9/M9-1),"         /0",(G9/M9-1))</f>
        <v>0.019128484382077815</v>
      </c>
      <c r="O9" s="164">
        <f>SUM(O10:O62)</f>
        <v>7783348</v>
      </c>
      <c r="P9" s="160">
        <f>SUM(P10:P62)</f>
        <v>7783348</v>
      </c>
      <c r="Q9" s="161">
        <f>SUM(Q10:Q62)</f>
        <v>346980</v>
      </c>
      <c r="R9" s="160">
        <f>SUM(R10:R62)</f>
        <v>346980</v>
      </c>
      <c r="S9" s="159">
        <f aca="true" t="shared" si="3" ref="S9:S18">SUM(O9:R9)</f>
        <v>16260656</v>
      </c>
      <c r="T9" s="163">
        <f aca="true" t="shared" si="4" ref="T9:T18">S9/$S$9</f>
        <v>1</v>
      </c>
      <c r="U9" s="162">
        <f>SUM(U10:U62)</f>
        <v>7394707</v>
      </c>
      <c r="V9" s="160">
        <f>SUM(V10:V62)</f>
        <v>7394707</v>
      </c>
      <c r="W9" s="161">
        <f>SUM(W10:W62)</f>
        <v>339755</v>
      </c>
      <c r="X9" s="160">
        <f>SUM(X10:X62)</f>
        <v>339755</v>
      </c>
      <c r="Y9" s="159">
        <f aca="true" t="shared" si="5" ref="Y9:Y18">SUM(U9:X9)</f>
        <v>15468924</v>
      </c>
      <c r="Z9" s="158">
        <f>IF(ISERROR(S9/Y9-1),"         /0",(S9/Y9-1))</f>
        <v>0.051182099026409356</v>
      </c>
    </row>
    <row r="10" spans="1:26" ht="21" customHeight="1" thickTop="1">
      <c r="A10" s="156" t="s">
        <v>358</v>
      </c>
      <c r="B10" s="373" t="s">
        <v>359</v>
      </c>
      <c r="C10" s="154">
        <v>587933</v>
      </c>
      <c r="D10" s="150">
        <v>590260</v>
      </c>
      <c r="E10" s="151">
        <v>17124</v>
      </c>
      <c r="F10" s="150">
        <v>16770</v>
      </c>
      <c r="G10" s="149">
        <f aca="true" t="shared" si="6" ref="G10:G62">SUM(C10:F10)</f>
        <v>1212087</v>
      </c>
      <c r="H10" s="153">
        <f t="shared" si="0"/>
        <v>0.3620569451995053</v>
      </c>
      <c r="I10" s="152">
        <v>579021</v>
      </c>
      <c r="J10" s="150">
        <v>582626</v>
      </c>
      <c r="K10" s="151">
        <v>16101</v>
      </c>
      <c r="L10" s="150">
        <v>16264</v>
      </c>
      <c r="M10" s="149">
        <f t="shared" si="1"/>
        <v>1194012</v>
      </c>
      <c r="N10" s="155">
        <f t="shared" si="2"/>
        <v>0.015138038813680366</v>
      </c>
      <c r="O10" s="154">
        <v>2785760</v>
      </c>
      <c r="P10" s="150">
        <v>2881357</v>
      </c>
      <c r="Q10" s="151">
        <v>81648</v>
      </c>
      <c r="R10" s="150">
        <v>81087</v>
      </c>
      <c r="S10" s="149">
        <f t="shared" si="3"/>
        <v>5829852</v>
      </c>
      <c r="T10" s="153">
        <f t="shared" si="4"/>
        <v>0.358525018916826</v>
      </c>
      <c r="U10" s="152">
        <v>2611314</v>
      </c>
      <c r="V10" s="150">
        <v>2733672</v>
      </c>
      <c r="W10" s="151">
        <v>82961</v>
      </c>
      <c r="X10" s="150">
        <v>84212</v>
      </c>
      <c r="Y10" s="149">
        <f t="shared" si="5"/>
        <v>5512159</v>
      </c>
      <c r="Z10" s="148">
        <f aca="true" t="shared" si="7" ref="Z10:Z18">IF(ISERROR(S10/Y10-1),"         /0",IF(S10/Y10&gt;5,"  *  ",(S10/Y10-1)))</f>
        <v>0.05763494848388806</v>
      </c>
    </row>
    <row r="11" spans="1:26" ht="21" customHeight="1">
      <c r="A11" s="147" t="s">
        <v>360</v>
      </c>
      <c r="B11" s="374" t="s">
        <v>361</v>
      </c>
      <c r="C11" s="145">
        <v>203609</v>
      </c>
      <c r="D11" s="141">
        <v>205043</v>
      </c>
      <c r="E11" s="142">
        <v>1647</v>
      </c>
      <c r="F11" s="141">
        <v>1689</v>
      </c>
      <c r="G11" s="140">
        <f t="shared" si="6"/>
        <v>411988</v>
      </c>
      <c r="H11" s="144">
        <f t="shared" si="0"/>
        <v>0.12306304476399285</v>
      </c>
      <c r="I11" s="143">
        <v>205176</v>
      </c>
      <c r="J11" s="141">
        <v>206271</v>
      </c>
      <c r="K11" s="142">
        <v>1658</v>
      </c>
      <c r="L11" s="141">
        <v>1957</v>
      </c>
      <c r="M11" s="140">
        <f t="shared" si="1"/>
        <v>415062</v>
      </c>
      <c r="N11" s="146">
        <f t="shared" si="2"/>
        <v>-0.007406122458813336</v>
      </c>
      <c r="O11" s="145">
        <v>1005730</v>
      </c>
      <c r="P11" s="141">
        <v>1004863</v>
      </c>
      <c r="Q11" s="142">
        <v>6198</v>
      </c>
      <c r="R11" s="141">
        <v>7237</v>
      </c>
      <c r="S11" s="140">
        <f t="shared" si="3"/>
        <v>2024028</v>
      </c>
      <c r="T11" s="144">
        <f t="shared" si="4"/>
        <v>0.12447394496261406</v>
      </c>
      <c r="U11" s="143">
        <v>977116</v>
      </c>
      <c r="V11" s="141">
        <v>970387</v>
      </c>
      <c r="W11" s="142">
        <v>15120</v>
      </c>
      <c r="X11" s="141">
        <v>15346</v>
      </c>
      <c r="Y11" s="140">
        <f t="shared" si="5"/>
        <v>1977969</v>
      </c>
      <c r="Z11" s="139">
        <f t="shared" si="7"/>
        <v>0.023286007010220988</v>
      </c>
    </row>
    <row r="12" spans="1:26" ht="21" customHeight="1">
      <c r="A12" s="147" t="s">
        <v>362</v>
      </c>
      <c r="B12" s="374" t="s">
        <v>363</v>
      </c>
      <c r="C12" s="145">
        <v>153644</v>
      </c>
      <c r="D12" s="141">
        <v>153623</v>
      </c>
      <c r="E12" s="142">
        <v>2728</v>
      </c>
      <c r="F12" s="141">
        <v>2849</v>
      </c>
      <c r="G12" s="140">
        <f t="shared" si="6"/>
        <v>312844</v>
      </c>
      <c r="H12" s="144">
        <f t="shared" si="0"/>
        <v>0.09344819552061366</v>
      </c>
      <c r="I12" s="143">
        <v>146856</v>
      </c>
      <c r="J12" s="141">
        <v>146258</v>
      </c>
      <c r="K12" s="142">
        <v>2995</v>
      </c>
      <c r="L12" s="141">
        <v>3180</v>
      </c>
      <c r="M12" s="140">
        <f t="shared" si="1"/>
        <v>299289</v>
      </c>
      <c r="N12" s="146">
        <f t="shared" si="2"/>
        <v>0.045290672226510065</v>
      </c>
      <c r="O12" s="145">
        <v>727563</v>
      </c>
      <c r="P12" s="141">
        <v>716281</v>
      </c>
      <c r="Q12" s="142">
        <v>12968</v>
      </c>
      <c r="R12" s="141">
        <v>13776</v>
      </c>
      <c r="S12" s="140">
        <f t="shared" si="3"/>
        <v>1470588</v>
      </c>
      <c r="T12" s="144">
        <f t="shared" si="4"/>
        <v>0.0904384177366522</v>
      </c>
      <c r="U12" s="143">
        <v>670777</v>
      </c>
      <c r="V12" s="141">
        <v>648941</v>
      </c>
      <c r="W12" s="142">
        <v>14914</v>
      </c>
      <c r="X12" s="141">
        <v>15445</v>
      </c>
      <c r="Y12" s="140">
        <f t="shared" si="5"/>
        <v>1350077</v>
      </c>
      <c r="Z12" s="139">
        <f t="shared" si="7"/>
        <v>0.08926231614937508</v>
      </c>
    </row>
    <row r="13" spans="1:26" ht="21" customHeight="1">
      <c r="A13" s="147" t="s">
        <v>364</v>
      </c>
      <c r="B13" s="374" t="s">
        <v>365</v>
      </c>
      <c r="C13" s="145">
        <v>109114</v>
      </c>
      <c r="D13" s="141">
        <v>108381</v>
      </c>
      <c r="E13" s="142">
        <v>229</v>
      </c>
      <c r="F13" s="141">
        <v>311</v>
      </c>
      <c r="G13" s="140">
        <f t="shared" si="6"/>
        <v>218035</v>
      </c>
      <c r="H13" s="144">
        <f t="shared" si="0"/>
        <v>0.0651282342328349</v>
      </c>
      <c r="I13" s="143">
        <v>115867</v>
      </c>
      <c r="J13" s="141">
        <v>114707</v>
      </c>
      <c r="K13" s="142">
        <v>183</v>
      </c>
      <c r="L13" s="141">
        <v>265</v>
      </c>
      <c r="M13" s="140">
        <f t="shared" si="1"/>
        <v>231022</v>
      </c>
      <c r="N13" s="146">
        <f t="shared" si="2"/>
        <v>-0.056215425370743866</v>
      </c>
      <c r="O13" s="145">
        <v>578876</v>
      </c>
      <c r="P13" s="141">
        <v>566730</v>
      </c>
      <c r="Q13" s="142">
        <v>2142</v>
      </c>
      <c r="R13" s="141">
        <v>2263</v>
      </c>
      <c r="S13" s="140">
        <f t="shared" si="3"/>
        <v>1150011</v>
      </c>
      <c r="T13" s="144">
        <f t="shared" si="4"/>
        <v>0.07072353046519156</v>
      </c>
      <c r="U13" s="143">
        <v>597240</v>
      </c>
      <c r="V13" s="141">
        <v>577379</v>
      </c>
      <c r="W13" s="142">
        <v>3961</v>
      </c>
      <c r="X13" s="141">
        <v>3523</v>
      </c>
      <c r="Y13" s="140">
        <f t="shared" si="5"/>
        <v>1182103</v>
      </c>
      <c r="Z13" s="139">
        <f t="shared" si="7"/>
        <v>-0.027148226508180717</v>
      </c>
    </row>
    <row r="14" spans="1:26" ht="21" customHeight="1">
      <c r="A14" s="147" t="s">
        <v>366</v>
      </c>
      <c r="B14" s="374" t="s">
        <v>367</v>
      </c>
      <c r="C14" s="145">
        <v>80517</v>
      </c>
      <c r="D14" s="141">
        <v>79043</v>
      </c>
      <c r="E14" s="142">
        <v>1085</v>
      </c>
      <c r="F14" s="141">
        <v>1687</v>
      </c>
      <c r="G14" s="140">
        <f t="shared" si="6"/>
        <v>162332</v>
      </c>
      <c r="H14" s="144">
        <f t="shared" si="0"/>
        <v>0.048489446737838206</v>
      </c>
      <c r="I14" s="143">
        <v>76009</v>
      </c>
      <c r="J14" s="141">
        <v>75199</v>
      </c>
      <c r="K14" s="142">
        <v>1018</v>
      </c>
      <c r="L14" s="141">
        <v>1113</v>
      </c>
      <c r="M14" s="140">
        <f t="shared" si="1"/>
        <v>153339</v>
      </c>
      <c r="N14" s="146">
        <f t="shared" si="2"/>
        <v>0.05864783258010031</v>
      </c>
      <c r="O14" s="145">
        <v>413462</v>
      </c>
      <c r="P14" s="141">
        <v>399029</v>
      </c>
      <c r="Q14" s="142">
        <v>5987</v>
      </c>
      <c r="R14" s="141">
        <v>6454</v>
      </c>
      <c r="S14" s="140">
        <f t="shared" si="3"/>
        <v>824932</v>
      </c>
      <c r="T14" s="144">
        <f t="shared" si="4"/>
        <v>0.050731778594910314</v>
      </c>
      <c r="U14" s="143">
        <v>373451</v>
      </c>
      <c r="V14" s="141">
        <v>359540</v>
      </c>
      <c r="W14" s="142">
        <v>6160</v>
      </c>
      <c r="X14" s="141">
        <v>6180</v>
      </c>
      <c r="Y14" s="140">
        <f t="shared" si="5"/>
        <v>745331</v>
      </c>
      <c r="Z14" s="139">
        <f t="shared" si="7"/>
        <v>0.1067995293366304</v>
      </c>
    </row>
    <row r="15" spans="1:26" ht="21" customHeight="1">
      <c r="A15" s="147" t="s">
        <v>368</v>
      </c>
      <c r="B15" s="374" t="s">
        <v>369</v>
      </c>
      <c r="C15" s="145">
        <v>64506</v>
      </c>
      <c r="D15" s="141">
        <v>65363</v>
      </c>
      <c r="E15" s="142">
        <v>1379</v>
      </c>
      <c r="F15" s="141">
        <v>1651</v>
      </c>
      <c r="G15" s="140">
        <f t="shared" si="6"/>
        <v>132899</v>
      </c>
      <c r="H15" s="144">
        <f t="shared" si="0"/>
        <v>0.03969765038323904</v>
      </c>
      <c r="I15" s="143">
        <v>60895</v>
      </c>
      <c r="J15" s="141">
        <v>61662</v>
      </c>
      <c r="K15" s="142">
        <v>1562</v>
      </c>
      <c r="L15" s="141">
        <v>1609</v>
      </c>
      <c r="M15" s="140">
        <f t="shared" si="1"/>
        <v>125728</v>
      </c>
      <c r="N15" s="146">
        <f t="shared" si="2"/>
        <v>0.0570358233647239</v>
      </c>
      <c r="O15" s="145">
        <v>294044</v>
      </c>
      <c r="P15" s="141">
        <v>291437</v>
      </c>
      <c r="Q15" s="142">
        <v>8372</v>
      </c>
      <c r="R15" s="141">
        <v>8312</v>
      </c>
      <c r="S15" s="140">
        <f t="shared" si="3"/>
        <v>602165</v>
      </c>
      <c r="T15" s="144">
        <f t="shared" si="4"/>
        <v>0.037032023800269806</v>
      </c>
      <c r="U15" s="143">
        <v>276262</v>
      </c>
      <c r="V15" s="141">
        <v>272665</v>
      </c>
      <c r="W15" s="142">
        <v>7489</v>
      </c>
      <c r="X15" s="141">
        <v>7399</v>
      </c>
      <c r="Y15" s="140">
        <f t="shared" si="5"/>
        <v>563815</v>
      </c>
      <c r="Z15" s="139">
        <f t="shared" si="7"/>
        <v>0.06801876502044113</v>
      </c>
    </row>
    <row r="16" spans="1:26" ht="21" customHeight="1">
      <c r="A16" s="147" t="s">
        <v>370</v>
      </c>
      <c r="B16" s="374" t="s">
        <v>371</v>
      </c>
      <c r="C16" s="145">
        <v>51497</v>
      </c>
      <c r="D16" s="141">
        <v>51452</v>
      </c>
      <c r="E16" s="142">
        <v>1548</v>
      </c>
      <c r="F16" s="141">
        <v>1417</v>
      </c>
      <c r="G16" s="140">
        <f t="shared" si="6"/>
        <v>105914</v>
      </c>
      <c r="H16" s="144">
        <f>G16/$G$9</f>
        <v>0.03163708487415541</v>
      </c>
      <c r="I16" s="143">
        <v>43221</v>
      </c>
      <c r="J16" s="141">
        <v>42374</v>
      </c>
      <c r="K16" s="142">
        <v>1607</v>
      </c>
      <c r="L16" s="141">
        <v>1295</v>
      </c>
      <c r="M16" s="140">
        <f>SUM(I16:L16)</f>
        <v>88497</v>
      </c>
      <c r="N16" s="146">
        <f>IF(ISERROR(G16/M16-1),"         /0",(G16/M16-1))</f>
        <v>0.19680893137620492</v>
      </c>
      <c r="O16" s="145">
        <v>233680</v>
      </c>
      <c r="P16" s="141">
        <v>224113</v>
      </c>
      <c r="Q16" s="142">
        <v>7204</v>
      </c>
      <c r="R16" s="141">
        <v>7100</v>
      </c>
      <c r="S16" s="140">
        <f>SUM(O16:R16)</f>
        <v>472097</v>
      </c>
      <c r="T16" s="144">
        <f>S16/$S$9</f>
        <v>0.029033084520083324</v>
      </c>
      <c r="U16" s="143">
        <v>203058</v>
      </c>
      <c r="V16" s="141">
        <v>192828</v>
      </c>
      <c r="W16" s="142">
        <v>7224</v>
      </c>
      <c r="X16" s="141">
        <v>7243</v>
      </c>
      <c r="Y16" s="140">
        <f>SUM(U16:X16)</f>
        <v>410353</v>
      </c>
      <c r="Z16" s="139">
        <f>IF(ISERROR(S16/Y16-1),"         /0",IF(S16/Y16&gt;5,"  *  ",(S16/Y16-1)))</f>
        <v>0.15046557476124223</v>
      </c>
    </row>
    <row r="17" spans="1:26" ht="21" customHeight="1">
      <c r="A17" s="147" t="s">
        <v>372</v>
      </c>
      <c r="B17" s="374" t="s">
        <v>373</v>
      </c>
      <c r="C17" s="145">
        <v>36080</v>
      </c>
      <c r="D17" s="141">
        <v>37310</v>
      </c>
      <c r="E17" s="142">
        <v>12401</v>
      </c>
      <c r="F17" s="141">
        <v>12125</v>
      </c>
      <c r="G17" s="140">
        <f t="shared" si="6"/>
        <v>97916</v>
      </c>
      <c r="H17" s="144">
        <f>G17/$G$9</f>
        <v>0.02924803899897843</v>
      </c>
      <c r="I17" s="143">
        <v>36361</v>
      </c>
      <c r="J17" s="141">
        <v>36638</v>
      </c>
      <c r="K17" s="142">
        <v>11496</v>
      </c>
      <c r="L17" s="141">
        <v>11554</v>
      </c>
      <c r="M17" s="140">
        <f>SUM(I17:L17)</f>
        <v>96049</v>
      </c>
      <c r="N17" s="146">
        <f>IF(ISERROR(G17/M17-1),"         /0",(G17/M17-1))</f>
        <v>0.019437995189955037</v>
      </c>
      <c r="O17" s="145">
        <v>211659</v>
      </c>
      <c r="P17" s="141">
        <v>207679</v>
      </c>
      <c r="Q17" s="142">
        <v>60392</v>
      </c>
      <c r="R17" s="141">
        <v>59839</v>
      </c>
      <c r="S17" s="140">
        <f>SUM(O17:R17)</f>
        <v>539569</v>
      </c>
      <c r="T17" s="144">
        <f>S17/$S$9</f>
        <v>0.03318248661062629</v>
      </c>
      <c r="U17" s="143">
        <v>192349</v>
      </c>
      <c r="V17" s="141">
        <v>186651</v>
      </c>
      <c r="W17" s="142">
        <v>57618</v>
      </c>
      <c r="X17" s="141">
        <v>57364</v>
      </c>
      <c r="Y17" s="140">
        <f>SUM(U17:X17)</f>
        <v>493982</v>
      </c>
      <c r="Z17" s="139">
        <f>IF(ISERROR(S17/Y17-1),"         /0",IF(S17/Y17&gt;5,"  *  ",(S17/Y17-1)))</f>
        <v>0.09228473912004898</v>
      </c>
    </row>
    <row r="18" spans="1:26" ht="21" customHeight="1">
      <c r="A18" s="147" t="s">
        <v>374</v>
      </c>
      <c r="B18" s="374" t="s">
        <v>375</v>
      </c>
      <c r="C18" s="145">
        <v>47110</v>
      </c>
      <c r="D18" s="141">
        <v>45203</v>
      </c>
      <c r="E18" s="142">
        <v>372</v>
      </c>
      <c r="F18" s="141">
        <v>344</v>
      </c>
      <c r="G18" s="140">
        <f t="shared" si="6"/>
        <v>93029</v>
      </c>
      <c r="H18" s="144">
        <f t="shared" si="0"/>
        <v>0.027788265656644103</v>
      </c>
      <c r="I18" s="143">
        <v>51285</v>
      </c>
      <c r="J18" s="141">
        <v>50797</v>
      </c>
      <c r="K18" s="142">
        <v>412</v>
      </c>
      <c r="L18" s="141">
        <v>375</v>
      </c>
      <c r="M18" s="140">
        <f t="shared" si="1"/>
        <v>102869</v>
      </c>
      <c r="N18" s="146">
        <f t="shared" si="2"/>
        <v>-0.09565563969709046</v>
      </c>
      <c r="O18" s="145">
        <v>236982</v>
      </c>
      <c r="P18" s="141">
        <v>228121</v>
      </c>
      <c r="Q18" s="142">
        <v>2942</v>
      </c>
      <c r="R18" s="141">
        <v>2560</v>
      </c>
      <c r="S18" s="140">
        <f t="shared" si="3"/>
        <v>470605</v>
      </c>
      <c r="T18" s="144">
        <f t="shared" si="4"/>
        <v>0.02894132930430359</v>
      </c>
      <c r="U18" s="143">
        <v>253320</v>
      </c>
      <c r="V18" s="141">
        <v>245363</v>
      </c>
      <c r="W18" s="142">
        <v>1041</v>
      </c>
      <c r="X18" s="141">
        <v>968</v>
      </c>
      <c r="Y18" s="140">
        <f t="shared" si="5"/>
        <v>500692</v>
      </c>
      <c r="Z18" s="139">
        <f t="shared" si="7"/>
        <v>-0.060090834285349115</v>
      </c>
    </row>
    <row r="19" spans="1:26" ht="21" customHeight="1">
      <c r="A19" s="147" t="s">
        <v>376</v>
      </c>
      <c r="B19" s="374" t="s">
        <v>377</v>
      </c>
      <c r="C19" s="145">
        <v>38334</v>
      </c>
      <c r="D19" s="141">
        <v>38263</v>
      </c>
      <c r="E19" s="142">
        <v>1246</v>
      </c>
      <c r="F19" s="141">
        <v>1097</v>
      </c>
      <c r="G19" s="140">
        <f t="shared" si="6"/>
        <v>78940</v>
      </c>
      <c r="H19" s="144">
        <f aca="true" t="shared" si="8" ref="H19:H29">G19/$G$9</f>
        <v>0.023579805124590028</v>
      </c>
      <c r="I19" s="143">
        <v>39171</v>
      </c>
      <c r="J19" s="141">
        <v>39178</v>
      </c>
      <c r="K19" s="142">
        <v>719</v>
      </c>
      <c r="L19" s="141">
        <v>834</v>
      </c>
      <c r="M19" s="140">
        <f aca="true" t="shared" si="9" ref="M19:M29">SUM(I19:L19)</f>
        <v>79902</v>
      </c>
      <c r="N19" s="146">
        <f aca="true" t="shared" si="10" ref="N19:N29">IF(ISERROR(G19/M19-1),"         /0",(G19/M19-1))</f>
        <v>-0.012039748692147856</v>
      </c>
      <c r="O19" s="145">
        <v>182883</v>
      </c>
      <c r="P19" s="141">
        <v>187125</v>
      </c>
      <c r="Q19" s="142">
        <v>6481</v>
      </c>
      <c r="R19" s="141">
        <v>7013</v>
      </c>
      <c r="S19" s="140">
        <f aca="true" t="shared" si="11" ref="S19:S29">SUM(O19:R19)</f>
        <v>383502</v>
      </c>
      <c r="T19" s="144">
        <f aca="true" t="shared" si="12" ref="T19:T29">S19/$S$9</f>
        <v>0.023584657347157457</v>
      </c>
      <c r="U19" s="143">
        <v>181661</v>
      </c>
      <c r="V19" s="141">
        <v>186204</v>
      </c>
      <c r="W19" s="142">
        <v>4930</v>
      </c>
      <c r="X19" s="141">
        <v>5655</v>
      </c>
      <c r="Y19" s="140">
        <f aca="true" t="shared" si="13" ref="Y19:Y29">SUM(U19:X19)</f>
        <v>378450</v>
      </c>
      <c r="Z19" s="139">
        <f aca="true" t="shared" si="14" ref="Z19:Z29">IF(ISERROR(S19/Y19-1),"         /0",IF(S19/Y19&gt;5,"  *  ",(S19/Y19-1)))</f>
        <v>0.013349187475227842</v>
      </c>
    </row>
    <row r="20" spans="1:26" ht="21" customHeight="1">
      <c r="A20" s="147" t="s">
        <v>378</v>
      </c>
      <c r="B20" s="374" t="s">
        <v>379</v>
      </c>
      <c r="C20" s="145">
        <v>32992</v>
      </c>
      <c r="D20" s="141">
        <v>33159</v>
      </c>
      <c r="E20" s="142">
        <v>227</v>
      </c>
      <c r="F20" s="141">
        <v>248</v>
      </c>
      <c r="G20" s="140">
        <f t="shared" si="6"/>
        <v>66626</v>
      </c>
      <c r="H20" s="144">
        <f t="shared" si="8"/>
        <v>0.019901546696616864</v>
      </c>
      <c r="I20" s="143">
        <v>34935</v>
      </c>
      <c r="J20" s="141">
        <v>35443</v>
      </c>
      <c r="K20" s="142">
        <v>208</v>
      </c>
      <c r="L20" s="141">
        <v>242</v>
      </c>
      <c r="M20" s="140">
        <f t="shared" si="9"/>
        <v>70828</v>
      </c>
      <c r="N20" s="146">
        <f t="shared" si="10"/>
        <v>-0.05932681990173383</v>
      </c>
      <c r="O20" s="145">
        <v>158138</v>
      </c>
      <c r="P20" s="141">
        <v>154312</v>
      </c>
      <c r="Q20" s="142">
        <v>1089</v>
      </c>
      <c r="R20" s="141">
        <v>1249</v>
      </c>
      <c r="S20" s="140">
        <f t="shared" si="11"/>
        <v>314788</v>
      </c>
      <c r="T20" s="144">
        <f t="shared" si="12"/>
        <v>0.019358874574309917</v>
      </c>
      <c r="U20" s="143">
        <v>170100</v>
      </c>
      <c r="V20" s="141">
        <v>169772</v>
      </c>
      <c r="W20" s="142">
        <v>1525</v>
      </c>
      <c r="X20" s="141">
        <v>1546</v>
      </c>
      <c r="Y20" s="140">
        <f t="shared" si="13"/>
        <v>342943</v>
      </c>
      <c r="Z20" s="139">
        <f t="shared" si="14"/>
        <v>-0.08209819124460915</v>
      </c>
    </row>
    <row r="21" spans="1:26" ht="21" customHeight="1">
      <c r="A21" s="147" t="s">
        <v>380</v>
      </c>
      <c r="B21" s="374" t="s">
        <v>381</v>
      </c>
      <c r="C21" s="145">
        <v>27622</v>
      </c>
      <c r="D21" s="141">
        <v>27325</v>
      </c>
      <c r="E21" s="142">
        <v>134</v>
      </c>
      <c r="F21" s="141">
        <v>130</v>
      </c>
      <c r="G21" s="140">
        <f t="shared" si="6"/>
        <v>55211</v>
      </c>
      <c r="H21" s="144">
        <f>G21/$G$9</f>
        <v>0.016491824432907778</v>
      </c>
      <c r="I21" s="143">
        <v>27913</v>
      </c>
      <c r="J21" s="141">
        <v>27677</v>
      </c>
      <c r="K21" s="142">
        <v>59</v>
      </c>
      <c r="L21" s="141">
        <v>75</v>
      </c>
      <c r="M21" s="140">
        <f>SUM(I21:L21)</f>
        <v>55724</v>
      </c>
      <c r="N21" s="146">
        <f>IF(ISERROR(G21/M21-1),"         /0",(G21/M21-1))</f>
        <v>-0.009206087143780017</v>
      </c>
      <c r="O21" s="145">
        <v>147850</v>
      </c>
      <c r="P21" s="141">
        <v>138502</v>
      </c>
      <c r="Q21" s="142">
        <v>406</v>
      </c>
      <c r="R21" s="141">
        <v>451</v>
      </c>
      <c r="S21" s="140">
        <f>SUM(O21:R21)</f>
        <v>287209</v>
      </c>
      <c r="T21" s="144">
        <f>S21/$S$9</f>
        <v>0.01766281753946458</v>
      </c>
      <c r="U21" s="143">
        <v>130691</v>
      </c>
      <c r="V21" s="141">
        <v>123505</v>
      </c>
      <c r="W21" s="142">
        <v>436</v>
      </c>
      <c r="X21" s="141">
        <v>465</v>
      </c>
      <c r="Y21" s="140">
        <f>SUM(U21:X21)</f>
        <v>255097</v>
      </c>
      <c r="Z21" s="139">
        <f>IF(ISERROR(S21/Y21-1),"         /0",IF(S21/Y21&gt;5,"  *  ",(S21/Y21-1)))</f>
        <v>0.12588152741898173</v>
      </c>
    </row>
    <row r="22" spans="1:26" ht="21" customHeight="1">
      <c r="A22" s="147" t="s">
        <v>382</v>
      </c>
      <c r="B22" s="374" t="s">
        <v>382</v>
      </c>
      <c r="C22" s="145">
        <v>19238</v>
      </c>
      <c r="D22" s="141">
        <v>17961</v>
      </c>
      <c r="E22" s="142">
        <v>1160</v>
      </c>
      <c r="F22" s="141">
        <v>1301</v>
      </c>
      <c r="G22" s="140">
        <f t="shared" si="6"/>
        <v>39660</v>
      </c>
      <c r="H22" s="144">
        <f>G22/$G$9</f>
        <v>0.011846656590337477</v>
      </c>
      <c r="I22" s="143">
        <v>18181</v>
      </c>
      <c r="J22" s="141">
        <v>17152</v>
      </c>
      <c r="K22" s="142">
        <v>1414</v>
      </c>
      <c r="L22" s="141">
        <v>1305</v>
      </c>
      <c r="M22" s="140">
        <f>SUM(I22:L22)</f>
        <v>38052</v>
      </c>
      <c r="N22" s="146">
        <f>IF(ISERROR(G22/M22-1),"         /0",(G22/M22-1))</f>
        <v>0.04225796278776417</v>
      </c>
      <c r="O22" s="145">
        <v>87466</v>
      </c>
      <c r="P22" s="141">
        <v>84005</v>
      </c>
      <c r="Q22" s="142">
        <v>7280</v>
      </c>
      <c r="R22" s="141">
        <v>7419</v>
      </c>
      <c r="S22" s="140">
        <f>SUM(O22:R22)</f>
        <v>186170</v>
      </c>
      <c r="T22" s="144">
        <f>S22/$S$9</f>
        <v>0.011449107588279342</v>
      </c>
      <c r="U22" s="143">
        <v>83887</v>
      </c>
      <c r="V22" s="141">
        <v>79828</v>
      </c>
      <c r="W22" s="142">
        <v>6659</v>
      </c>
      <c r="X22" s="141">
        <v>6635</v>
      </c>
      <c r="Y22" s="140">
        <f>SUM(U22:X22)</f>
        <v>177009</v>
      </c>
      <c r="Z22" s="139">
        <f>IF(ISERROR(S22/Y22-1),"         /0",IF(S22/Y22&gt;5,"  *  ",(S22/Y22-1)))</f>
        <v>0.05175443056567741</v>
      </c>
    </row>
    <row r="23" spans="1:26" ht="21" customHeight="1">
      <c r="A23" s="147" t="s">
        <v>383</v>
      </c>
      <c r="B23" s="374" t="s">
        <v>384</v>
      </c>
      <c r="C23" s="145">
        <v>16360</v>
      </c>
      <c r="D23" s="141">
        <v>16134</v>
      </c>
      <c r="E23" s="142">
        <v>1165</v>
      </c>
      <c r="F23" s="141">
        <v>910</v>
      </c>
      <c r="G23" s="140">
        <f t="shared" si="6"/>
        <v>34569</v>
      </c>
      <c r="H23" s="144">
        <f>G23/$G$9</f>
        <v>0.010325947344210194</v>
      </c>
      <c r="I23" s="143">
        <v>14236</v>
      </c>
      <c r="J23" s="141">
        <v>13436</v>
      </c>
      <c r="K23" s="142">
        <v>238</v>
      </c>
      <c r="L23" s="141">
        <v>160</v>
      </c>
      <c r="M23" s="140">
        <f>SUM(I23:L23)</f>
        <v>28070</v>
      </c>
      <c r="N23" s="146">
        <f>IF(ISERROR(G23/M23-1),"         /0",(G23/M23-1))</f>
        <v>0.2315283220520128</v>
      </c>
      <c r="O23" s="145">
        <v>71750</v>
      </c>
      <c r="P23" s="141">
        <v>68821</v>
      </c>
      <c r="Q23" s="142">
        <v>1868</v>
      </c>
      <c r="R23" s="141">
        <v>1814</v>
      </c>
      <c r="S23" s="140">
        <f>SUM(O23:R23)</f>
        <v>144253</v>
      </c>
      <c r="T23" s="144">
        <f>S23/$S$9</f>
        <v>0.008871290309566847</v>
      </c>
      <c r="U23" s="143">
        <v>64516</v>
      </c>
      <c r="V23" s="141">
        <v>61291</v>
      </c>
      <c r="W23" s="142">
        <v>1198</v>
      </c>
      <c r="X23" s="141">
        <v>1346</v>
      </c>
      <c r="Y23" s="140">
        <f>SUM(U23:X23)</f>
        <v>128351</v>
      </c>
      <c r="Z23" s="139">
        <f>IF(ISERROR(S23/Y23-1),"         /0",IF(S23/Y23&gt;5,"  *  ",(S23/Y23-1)))</f>
        <v>0.1238946326869288</v>
      </c>
    </row>
    <row r="24" spans="1:26" ht="21" customHeight="1">
      <c r="A24" s="147" t="s">
        <v>385</v>
      </c>
      <c r="B24" s="374" t="s">
        <v>386</v>
      </c>
      <c r="C24" s="145">
        <v>13707</v>
      </c>
      <c r="D24" s="141">
        <v>13518</v>
      </c>
      <c r="E24" s="142">
        <v>43</v>
      </c>
      <c r="F24" s="141">
        <v>14</v>
      </c>
      <c r="G24" s="140">
        <f t="shared" si="6"/>
        <v>27282</v>
      </c>
      <c r="H24" s="144">
        <f t="shared" si="8"/>
        <v>0.008149281016076326</v>
      </c>
      <c r="I24" s="143">
        <v>10595</v>
      </c>
      <c r="J24" s="141">
        <v>10409</v>
      </c>
      <c r="K24" s="142">
        <v>21</v>
      </c>
      <c r="L24" s="141">
        <v>28</v>
      </c>
      <c r="M24" s="140">
        <f t="shared" si="9"/>
        <v>21053</v>
      </c>
      <c r="N24" s="146">
        <f t="shared" si="10"/>
        <v>0.2958723222343609</v>
      </c>
      <c r="O24" s="145">
        <v>61840</v>
      </c>
      <c r="P24" s="141">
        <v>58009</v>
      </c>
      <c r="Q24" s="142">
        <v>176</v>
      </c>
      <c r="R24" s="141">
        <v>240</v>
      </c>
      <c r="S24" s="140">
        <f t="shared" si="11"/>
        <v>120265</v>
      </c>
      <c r="T24" s="144">
        <f t="shared" si="12"/>
        <v>0.007396073073558656</v>
      </c>
      <c r="U24" s="143">
        <v>50991</v>
      </c>
      <c r="V24" s="141">
        <v>47770</v>
      </c>
      <c r="W24" s="142">
        <v>362</v>
      </c>
      <c r="X24" s="141">
        <v>214</v>
      </c>
      <c r="Y24" s="140">
        <f t="shared" si="13"/>
        <v>99337</v>
      </c>
      <c r="Z24" s="139">
        <f t="shared" si="14"/>
        <v>0.21067678709846271</v>
      </c>
    </row>
    <row r="25" spans="1:26" ht="21" customHeight="1">
      <c r="A25" s="147" t="s">
        <v>387</v>
      </c>
      <c r="B25" s="374" t="s">
        <v>388</v>
      </c>
      <c r="C25" s="145">
        <v>12597</v>
      </c>
      <c r="D25" s="141">
        <v>12439</v>
      </c>
      <c r="E25" s="142">
        <v>637</v>
      </c>
      <c r="F25" s="141">
        <v>654</v>
      </c>
      <c r="G25" s="140">
        <f t="shared" si="6"/>
        <v>26327</v>
      </c>
      <c r="H25" s="144">
        <f t="shared" si="8"/>
        <v>0.007864017348810256</v>
      </c>
      <c r="I25" s="143">
        <v>14100</v>
      </c>
      <c r="J25" s="141">
        <v>13675</v>
      </c>
      <c r="K25" s="142">
        <v>746</v>
      </c>
      <c r="L25" s="141">
        <v>550</v>
      </c>
      <c r="M25" s="140">
        <f t="shared" si="9"/>
        <v>29071</v>
      </c>
      <c r="N25" s="146">
        <f t="shared" si="10"/>
        <v>-0.09438959788104984</v>
      </c>
      <c r="O25" s="145">
        <v>66137</v>
      </c>
      <c r="P25" s="141">
        <v>60265</v>
      </c>
      <c r="Q25" s="142">
        <v>3557</v>
      </c>
      <c r="R25" s="141">
        <v>3869</v>
      </c>
      <c r="S25" s="140">
        <f t="shared" si="11"/>
        <v>133828</v>
      </c>
      <c r="T25" s="144">
        <f t="shared" si="12"/>
        <v>0.008230172263652831</v>
      </c>
      <c r="U25" s="143">
        <v>68555</v>
      </c>
      <c r="V25" s="141">
        <v>62473</v>
      </c>
      <c r="W25" s="142">
        <v>4848</v>
      </c>
      <c r="X25" s="141">
        <v>4985</v>
      </c>
      <c r="Y25" s="140">
        <f t="shared" si="13"/>
        <v>140861</v>
      </c>
      <c r="Z25" s="139">
        <f t="shared" si="14"/>
        <v>-0.0499286530693378</v>
      </c>
    </row>
    <row r="26" spans="1:26" ht="21" customHeight="1">
      <c r="A26" s="147" t="s">
        <v>389</v>
      </c>
      <c r="B26" s="374" t="s">
        <v>390</v>
      </c>
      <c r="C26" s="145">
        <v>11550</v>
      </c>
      <c r="D26" s="141">
        <v>11098</v>
      </c>
      <c r="E26" s="142">
        <v>722</v>
      </c>
      <c r="F26" s="141">
        <v>720</v>
      </c>
      <c r="G26" s="140">
        <f t="shared" si="6"/>
        <v>24090</v>
      </c>
      <c r="H26" s="144">
        <f t="shared" si="8"/>
        <v>0.00719581334496293</v>
      </c>
      <c r="I26" s="143">
        <v>13232</v>
      </c>
      <c r="J26" s="141">
        <v>13025</v>
      </c>
      <c r="K26" s="142">
        <v>654</v>
      </c>
      <c r="L26" s="141">
        <v>645</v>
      </c>
      <c r="M26" s="140">
        <f t="shared" si="9"/>
        <v>27556</v>
      </c>
      <c r="N26" s="146">
        <f t="shared" si="10"/>
        <v>-0.12578022935113953</v>
      </c>
      <c r="O26" s="145">
        <v>61372</v>
      </c>
      <c r="P26" s="141">
        <v>58780</v>
      </c>
      <c r="Q26" s="142">
        <v>2855</v>
      </c>
      <c r="R26" s="141">
        <v>2881</v>
      </c>
      <c r="S26" s="140">
        <f t="shared" si="11"/>
        <v>125888</v>
      </c>
      <c r="T26" s="144">
        <f t="shared" si="12"/>
        <v>0.00774187708048187</v>
      </c>
      <c r="U26" s="143">
        <v>61860</v>
      </c>
      <c r="V26" s="141">
        <v>59186</v>
      </c>
      <c r="W26" s="142">
        <v>3007</v>
      </c>
      <c r="X26" s="141">
        <v>2955</v>
      </c>
      <c r="Y26" s="140">
        <f t="shared" si="13"/>
        <v>127008</v>
      </c>
      <c r="Z26" s="139">
        <f t="shared" si="14"/>
        <v>-0.00881834215167554</v>
      </c>
    </row>
    <row r="27" spans="1:26" ht="21" customHeight="1">
      <c r="A27" s="147" t="s">
        <v>391</v>
      </c>
      <c r="B27" s="374" t="s">
        <v>392</v>
      </c>
      <c r="C27" s="145">
        <v>10059</v>
      </c>
      <c r="D27" s="141">
        <v>10428</v>
      </c>
      <c r="E27" s="142">
        <v>93</v>
      </c>
      <c r="F27" s="141">
        <v>92</v>
      </c>
      <c r="G27" s="140">
        <f t="shared" si="6"/>
        <v>20672</v>
      </c>
      <c r="H27" s="144">
        <f t="shared" si="8"/>
        <v>0.006174838251020079</v>
      </c>
      <c r="I27" s="143">
        <v>8570</v>
      </c>
      <c r="J27" s="141">
        <v>8815</v>
      </c>
      <c r="K27" s="142">
        <v>114</v>
      </c>
      <c r="L27" s="141">
        <v>114</v>
      </c>
      <c r="M27" s="140">
        <f t="shared" si="9"/>
        <v>17613</v>
      </c>
      <c r="N27" s="146">
        <f t="shared" si="10"/>
        <v>0.17367853290183377</v>
      </c>
      <c r="O27" s="145">
        <v>47537</v>
      </c>
      <c r="P27" s="141">
        <v>46637</v>
      </c>
      <c r="Q27" s="142">
        <v>355</v>
      </c>
      <c r="R27" s="141">
        <v>321</v>
      </c>
      <c r="S27" s="140">
        <f t="shared" si="11"/>
        <v>94850</v>
      </c>
      <c r="T27" s="144">
        <f t="shared" si="12"/>
        <v>0.0058330980004742735</v>
      </c>
      <c r="U27" s="143">
        <v>46203</v>
      </c>
      <c r="V27" s="141">
        <v>44023</v>
      </c>
      <c r="W27" s="142">
        <v>514</v>
      </c>
      <c r="X27" s="141">
        <v>526</v>
      </c>
      <c r="Y27" s="140">
        <f t="shared" si="13"/>
        <v>91266</v>
      </c>
      <c r="Z27" s="139">
        <f t="shared" si="14"/>
        <v>0.03926982666053069</v>
      </c>
    </row>
    <row r="28" spans="1:26" ht="21" customHeight="1">
      <c r="A28" s="147" t="s">
        <v>393</v>
      </c>
      <c r="B28" s="374" t="s">
        <v>394</v>
      </c>
      <c r="C28" s="145">
        <v>9549</v>
      </c>
      <c r="D28" s="141">
        <v>9250</v>
      </c>
      <c r="E28" s="142">
        <v>115</v>
      </c>
      <c r="F28" s="141">
        <v>129</v>
      </c>
      <c r="G28" s="140">
        <f t="shared" si="6"/>
        <v>19043</v>
      </c>
      <c r="H28" s="144">
        <f t="shared" si="8"/>
        <v>0.005688247136908638</v>
      </c>
      <c r="I28" s="143">
        <v>8896</v>
      </c>
      <c r="J28" s="141">
        <v>8657</v>
      </c>
      <c r="K28" s="142">
        <v>50</v>
      </c>
      <c r="L28" s="141">
        <v>55</v>
      </c>
      <c r="M28" s="140">
        <f t="shared" si="9"/>
        <v>17658</v>
      </c>
      <c r="N28" s="146">
        <f t="shared" si="10"/>
        <v>0.07843470381696682</v>
      </c>
      <c r="O28" s="145">
        <v>43142</v>
      </c>
      <c r="P28" s="141">
        <v>41856</v>
      </c>
      <c r="Q28" s="142">
        <v>545</v>
      </c>
      <c r="R28" s="141">
        <v>560</v>
      </c>
      <c r="S28" s="140">
        <f t="shared" si="11"/>
        <v>86103</v>
      </c>
      <c r="T28" s="144">
        <f t="shared" si="12"/>
        <v>0.005295173823245508</v>
      </c>
      <c r="U28" s="143">
        <v>41552</v>
      </c>
      <c r="V28" s="141">
        <v>40123</v>
      </c>
      <c r="W28" s="142">
        <v>644</v>
      </c>
      <c r="X28" s="141">
        <v>687</v>
      </c>
      <c r="Y28" s="140">
        <f t="shared" si="13"/>
        <v>83006</v>
      </c>
      <c r="Z28" s="139">
        <f t="shared" si="14"/>
        <v>0.03731055586343146</v>
      </c>
    </row>
    <row r="29" spans="1:26" ht="21" customHeight="1">
      <c r="A29" s="147" t="s">
        <v>395</v>
      </c>
      <c r="B29" s="374" t="s">
        <v>396</v>
      </c>
      <c r="C29" s="145">
        <v>8453</v>
      </c>
      <c r="D29" s="141">
        <v>8802</v>
      </c>
      <c r="E29" s="142">
        <v>244</v>
      </c>
      <c r="F29" s="141">
        <v>357</v>
      </c>
      <c r="G29" s="140">
        <f t="shared" si="6"/>
        <v>17856</v>
      </c>
      <c r="H29" s="144">
        <f t="shared" si="8"/>
        <v>0.005333683814348613</v>
      </c>
      <c r="I29" s="143">
        <v>6723</v>
      </c>
      <c r="J29" s="141">
        <v>6776</v>
      </c>
      <c r="K29" s="142">
        <v>38</v>
      </c>
      <c r="L29" s="141">
        <v>24</v>
      </c>
      <c r="M29" s="140">
        <f t="shared" si="9"/>
        <v>13561</v>
      </c>
      <c r="N29" s="146">
        <f t="shared" si="10"/>
        <v>0.31671705626428737</v>
      </c>
      <c r="O29" s="145">
        <v>40209</v>
      </c>
      <c r="P29" s="141">
        <v>41635</v>
      </c>
      <c r="Q29" s="142">
        <v>2410</v>
      </c>
      <c r="R29" s="141">
        <v>2159</v>
      </c>
      <c r="S29" s="140">
        <f t="shared" si="11"/>
        <v>86413</v>
      </c>
      <c r="T29" s="144">
        <f t="shared" si="12"/>
        <v>0.0053142382447547015</v>
      </c>
      <c r="U29" s="143">
        <v>30707</v>
      </c>
      <c r="V29" s="141">
        <v>30912</v>
      </c>
      <c r="W29" s="142">
        <v>217</v>
      </c>
      <c r="X29" s="141">
        <v>143</v>
      </c>
      <c r="Y29" s="140">
        <f t="shared" si="13"/>
        <v>61979</v>
      </c>
      <c r="Z29" s="139">
        <f t="shared" si="14"/>
        <v>0.3942303038125816</v>
      </c>
    </row>
    <row r="30" spans="1:26" ht="21" customHeight="1">
      <c r="A30" s="147" t="s">
        <v>397</v>
      </c>
      <c r="B30" s="374" t="s">
        <v>398</v>
      </c>
      <c r="C30" s="145">
        <v>8218</v>
      </c>
      <c r="D30" s="141">
        <v>8362</v>
      </c>
      <c r="E30" s="142">
        <v>63</v>
      </c>
      <c r="F30" s="141">
        <v>66</v>
      </c>
      <c r="G30" s="140">
        <f t="shared" si="6"/>
        <v>16709</v>
      </c>
      <c r="H30" s="144">
        <f>G30/$G$9</f>
        <v>0.0049910687082185805</v>
      </c>
      <c r="I30" s="143">
        <v>9812</v>
      </c>
      <c r="J30" s="141">
        <v>9501</v>
      </c>
      <c r="K30" s="142">
        <v>30</v>
      </c>
      <c r="L30" s="141">
        <v>29</v>
      </c>
      <c r="M30" s="140">
        <f>SUM(I30:L30)</f>
        <v>19372</v>
      </c>
      <c r="N30" s="146">
        <f>IF(ISERROR(G30/M30-1),"         /0",(G30/M30-1))</f>
        <v>-0.13746644641750982</v>
      </c>
      <c r="O30" s="145">
        <v>40775</v>
      </c>
      <c r="P30" s="141">
        <v>40392</v>
      </c>
      <c r="Q30" s="142">
        <v>228</v>
      </c>
      <c r="R30" s="141">
        <v>231</v>
      </c>
      <c r="S30" s="140">
        <f>SUM(O30:R30)</f>
        <v>81626</v>
      </c>
      <c r="T30" s="144">
        <f>S30/$S$9</f>
        <v>0.00501984667777241</v>
      </c>
      <c r="U30" s="143">
        <v>42032</v>
      </c>
      <c r="V30" s="141">
        <v>40755</v>
      </c>
      <c r="W30" s="142">
        <v>223</v>
      </c>
      <c r="X30" s="141">
        <v>216</v>
      </c>
      <c r="Y30" s="140">
        <f>SUM(U30:X30)</f>
        <v>83226</v>
      </c>
      <c r="Z30" s="139">
        <f>IF(ISERROR(S30/Y30-1),"         /0",IF(S30/Y30&gt;5,"  *  ",(S30/Y30-1)))</f>
        <v>-0.019224761492802722</v>
      </c>
    </row>
    <row r="31" spans="1:26" ht="21" customHeight="1">
      <c r="A31" s="147" t="s">
        <v>399</v>
      </c>
      <c r="B31" s="374" t="s">
        <v>400</v>
      </c>
      <c r="C31" s="145">
        <v>7228</v>
      </c>
      <c r="D31" s="141">
        <v>7077</v>
      </c>
      <c r="E31" s="142">
        <v>154</v>
      </c>
      <c r="F31" s="141">
        <v>134</v>
      </c>
      <c r="G31" s="140">
        <f t="shared" si="6"/>
        <v>14593</v>
      </c>
      <c r="H31" s="144">
        <f>G31/$G$9</f>
        <v>0.004359008059071982</v>
      </c>
      <c r="I31" s="143">
        <v>5951</v>
      </c>
      <c r="J31" s="141">
        <v>5901</v>
      </c>
      <c r="K31" s="142">
        <v>169</v>
      </c>
      <c r="L31" s="141">
        <v>174</v>
      </c>
      <c r="M31" s="140">
        <f>SUM(I31:L31)</f>
        <v>12195</v>
      </c>
      <c r="N31" s="146">
        <f>IF(ISERROR(G31/M31-1),"         /0",(G31/M31-1))</f>
        <v>0.1966379663796638</v>
      </c>
      <c r="O31" s="145">
        <v>32376</v>
      </c>
      <c r="P31" s="141">
        <v>31215</v>
      </c>
      <c r="Q31" s="142">
        <v>446</v>
      </c>
      <c r="R31" s="141">
        <v>438</v>
      </c>
      <c r="S31" s="140">
        <f>SUM(O31:R31)</f>
        <v>64475</v>
      </c>
      <c r="T31" s="144">
        <f>S31/$S$9</f>
        <v>0.0039650921832427915</v>
      </c>
      <c r="U31" s="143">
        <v>29605</v>
      </c>
      <c r="V31" s="141">
        <v>28101</v>
      </c>
      <c r="W31" s="142">
        <v>606</v>
      </c>
      <c r="X31" s="141">
        <v>614</v>
      </c>
      <c r="Y31" s="140">
        <f>SUM(U31:X31)</f>
        <v>58926</v>
      </c>
      <c r="Z31" s="139">
        <f>IF(ISERROR(S31/Y31-1),"         /0",IF(S31/Y31&gt;5,"  *  ",(S31/Y31-1)))</f>
        <v>0.09416895767572897</v>
      </c>
    </row>
    <row r="32" spans="1:26" ht="21" customHeight="1">
      <c r="A32" s="147" t="s">
        <v>401</v>
      </c>
      <c r="B32" s="374" t="s">
        <v>402</v>
      </c>
      <c r="C32" s="145">
        <v>7136</v>
      </c>
      <c r="D32" s="141">
        <v>7247</v>
      </c>
      <c r="E32" s="142">
        <v>29</v>
      </c>
      <c r="F32" s="141">
        <v>3</v>
      </c>
      <c r="G32" s="140">
        <f t="shared" si="6"/>
        <v>14415</v>
      </c>
      <c r="H32" s="144">
        <f>G32/$G$9</f>
        <v>0.004305838495958516</v>
      </c>
      <c r="I32" s="143">
        <v>7277</v>
      </c>
      <c r="J32" s="141">
        <v>7758</v>
      </c>
      <c r="K32" s="142">
        <v>75</v>
      </c>
      <c r="L32" s="141">
        <v>37</v>
      </c>
      <c r="M32" s="140">
        <f>SUM(I32:L32)</f>
        <v>15147</v>
      </c>
      <c r="N32" s="146">
        <f>IF(ISERROR(G32/M32-1),"         /0",(G32/M32-1))</f>
        <v>-0.0483264012675777</v>
      </c>
      <c r="O32" s="145">
        <v>35097</v>
      </c>
      <c r="P32" s="141">
        <v>35533</v>
      </c>
      <c r="Q32" s="142">
        <v>110</v>
      </c>
      <c r="R32" s="141">
        <v>77</v>
      </c>
      <c r="S32" s="140">
        <f>SUM(O32:R32)</f>
        <v>70817</v>
      </c>
      <c r="T32" s="144">
        <f>S32/$S$9</f>
        <v>0.004355113348440555</v>
      </c>
      <c r="U32" s="143">
        <v>38529</v>
      </c>
      <c r="V32" s="141">
        <v>39160</v>
      </c>
      <c r="W32" s="142">
        <v>304</v>
      </c>
      <c r="X32" s="141">
        <v>239</v>
      </c>
      <c r="Y32" s="140">
        <f>SUM(U32:X32)</f>
        <v>78232</v>
      </c>
      <c r="Z32" s="139">
        <f>IF(ISERROR(S32/Y32-1),"         /0",IF(S32/Y32&gt;5,"  *  ",(S32/Y32-1)))</f>
        <v>-0.09478218631761937</v>
      </c>
    </row>
    <row r="33" spans="1:26" ht="21" customHeight="1">
      <c r="A33" s="147" t="s">
        <v>403</v>
      </c>
      <c r="B33" s="374" t="s">
        <v>404</v>
      </c>
      <c r="C33" s="145">
        <v>0</v>
      </c>
      <c r="D33" s="141">
        <v>0</v>
      </c>
      <c r="E33" s="142">
        <v>7041</v>
      </c>
      <c r="F33" s="141">
        <v>7088</v>
      </c>
      <c r="G33" s="140">
        <f t="shared" si="6"/>
        <v>14129</v>
      </c>
      <c r="H33" s="144">
        <f>G33/$G$9</f>
        <v>0.00422040874848407</v>
      </c>
      <c r="I33" s="143"/>
      <c r="J33" s="141"/>
      <c r="K33" s="142">
        <v>8010</v>
      </c>
      <c r="L33" s="141">
        <v>7840</v>
      </c>
      <c r="M33" s="140">
        <f>SUM(I33:L33)</f>
        <v>15850</v>
      </c>
      <c r="N33" s="146">
        <f>IF(ISERROR(G33/M33-1),"         /0",(G33/M33-1))</f>
        <v>-0.1085804416403785</v>
      </c>
      <c r="O33" s="145"/>
      <c r="P33" s="141"/>
      <c r="Q33" s="142">
        <v>33305</v>
      </c>
      <c r="R33" s="141">
        <v>33419</v>
      </c>
      <c r="S33" s="140">
        <f>SUM(O33:R33)</f>
        <v>66724</v>
      </c>
      <c r="T33" s="144">
        <f>S33/$S$9</f>
        <v>0.004103401486385297</v>
      </c>
      <c r="U33" s="143"/>
      <c r="V33" s="141"/>
      <c r="W33" s="142">
        <v>35203</v>
      </c>
      <c r="X33" s="141">
        <v>35569</v>
      </c>
      <c r="Y33" s="140">
        <f>SUM(U33:X33)</f>
        <v>70772</v>
      </c>
      <c r="Z33" s="139">
        <f>IF(ISERROR(S33/Y33-1),"         /0",IF(S33/Y33&gt;5,"  *  ",(S33/Y33-1)))</f>
        <v>-0.0571977618267111</v>
      </c>
    </row>
    <row r="34" spans="1:26" ht="21" customHeight="1">
      <c r="A34" s="147" t="s">
        <v>405</v>
      </c>
      <c r="B34" s="374" t="s">
        <v>406</v>
      </c>
      <c r="C34" s="145">
        <v>3624</v>
      </c>
      <c r="D34" s="141">
        <v>3845</v>
      </c>
      <c r="E34" s="142">
        <v>3260</v>
      </c>
      <c r="F34" s="141">
        <v>3349</v>
      </c>
      <c r="G34" s="140">
        <f t="shared" si="6"/>
        <v>14078</v>
      </c>
      <c r="H34" s="144">
        <f>G34/$G$9</f>
        <v>0.0042051747725358295</v>
      </c>
      <c r="I34" s="143">
        <v>3612</v>
      </c>
      <c r="J34" s="141">
        <v>3506</v>
      </c>
      <c r="K34" s="142">
        <v>3048</v>
      </c>
      <c r="L34" s="141">
        <v>3173</v>
      </c>
      <c r="M34" s="140">
        <f>SUM(I34:L34)</f>
        <v>13339</v>
      </c>
      <c r="N34" s="146">
        <f>IF(ISERROR(G34/M34-1),"         /0",(G34/M34-1))</f>
        <v>0.055401454381887705</v>
      </c>
      <c r="O34" s="145">
        <v>15985</v>
      </c>
      <c r="P34" s="141">
        <v>16471</v>
      </c>
      <c r="Q34" s="142">
        <v>17213</v>
      </c>
      <c r="R34" s="141">
        <v>17310</v>
      </c>
      <c r="S34" s="140">
        <f>SUM(O34:R34)</f>
        <v>66979</v>
      </c>
      <c r="T34" s="144">
        <f>S34/$S$9</f>
        <v>0.004119083510529957</v>
      </c>
      <c r="U34" s="143">
        <v>16063</v>
      </c>
      <c r="V34" s="141">
        <v>15573</v>
      </c>
      <c r="W34" s="142">
        <v>14194</v>
      </c>
      <c r="X34" s="141">
        <v>14657</v>
      </c>
      <c r="Y34" s="140">
        <f>SUM(U34:X34)</f>
        <v>60487</v>
      </c>
      <c r="Z34" s="139">
        <f>IF(ISERROR(S34/Y34-1),"         /0",IF(S34/Y34&gt;5,"  *  ",(S34/Y34-1)))</f>
        <v>0.10732884752095484</v>
      </c>
    </row>
    <row r="35" spans="1:26" ht="21" customHeight="1">
      <c r="A35" s="147" t="s">
        <v>407</v>
      </c>
      <c r="B35" s="374" t="s">
        <v>408</v>
      </c>
      <c r="C35" s="145">
        <v>5176</v>
      </c>
      <c r="D35" s="141">
        <v>5386</v>
      </c>
      <c r="E35" s="142">
        <v>121</v>
      </c>
      <c r="F35" s="141">
        <v>139</v>
      </c>
      <c r="G35" s="140">
        <f t="shared" si="6"/>
        <v>10822</v>
      </c>
      <c r="H35" s="144">
        <f aca="true" t="shared" si="15" ref="H35:H47">G35/$G$9</f>
        <v>0.0032325899551344474</v>
      </c>
      <c r="I35" s="143">
        <v>3597</v>
      </c>
      <c r="J35" s="141">
        <v>3783</v>
      </c>
      <c r="K35" s="142">
        <v>16</v>
      </c>
      <c r="L35" s="141">
        <v>18</v>
      </c>
      <c r="M35" s="140">
        <f aca="true" t="shared" si="16" ref="M35:M47">SUM(I35:L35)</f>
        <v>7414</v>
      </c>
      <c r="N35" s="146">
        <f aca="true" t="shared" si="17" ref="N35:N47">IF(ISERROR(G35/M35-1),"         /0",(G35/M35-1))</f>
        <v>0.4596708929053144</v>
      </c>
      <c r="O35" s="145">
        <v>26349</v>
      </c>
      <c r="P35" s="141">
        <v>25767</v>
      </c>
      <c r="Q35" s="142">
        <v>270</v>
      </c>
      <c r="R35" s="141">
        <v>308</v>
      </c>
      <c r="S35" s="140">
        <f aca="true" t="shared" si="18" ref="S35:S47">SUM(O35:R35)</f>
        <v>52694</v>
      </c>
      <c r="T35" s="144">
        <f aca="true" t="shared" si="19" ref="T35:T47">S35/$S$9</f>
        <v>0.0032405826677595296</v>
      </c>
      <c r="U35" s="143">
        <v>17621</v>
      </c>
      <c r="V35" s="141">
        <v>17549</v>
      </c>
      <c r="W35" s="142">
        <v>83</v>
      </c>
      <c r="X35" s="141">
        <v>88</v>
      </c>
      <c r="Y35" s="140">
        <f aca="true" t="shared" si="20" ref="Y35:Y47">SUM(U35:X35)</f>
        <v>35341</v>
      </c>
      <c r="Z35" s="139">
        <f aca="true" t="shared" si="21" ref="Z35:Z47">IF(ISERROR(S35/Y35-1),"         /0",IF(S35/Y35&gt;5,"  *  ",(S35/Y35-1)))</f>
        <v>0.4910161002801279</v>
      </c>
    </row>
    <row r="36" spans="1:26" ht="21" customHeight="1">
      <c r="A36" s="147" t="s">
        <v>409</v>
      </c>
      <c r="B36" s="374" t="s">
        <v>410</v>
      </c>
      <c r="C36" s="145">
        <v>4372</v>
      </c>
      <c r="D36" s="141">
        <v>4473</v>
      </c>
      <c r="E36" s="142">
        <v>130</v>
      </c>
      <c r="F36" s="141">
        <v>127</v>
      </c>
      <c r="G36" s="140">
        <f t="shared" si="6"/>
        <v>9102</v>
      </c>
      <c r="H36" s="144">
        <f t="shared" si="15"/>
        <v>0.0027188166486447735</v>
      </c>
      <c r="I36" s="143">
        <v>4519</v>
      </c>
      <c r="J36" s="141">
        <v>4514</v>
      </c>
      <c r="K36" s="142">
        <v>134</v>
      </c>
      <c r="L36" s="141">
        <v>68</v>
      </c>
      <c r="M36" s="140">
        <f t="shared" si="16"/>
        <v>9235</v>
      </c>
      <c r="N36" s="146">
        <f t="shared" si="17"/>
        <v>-0.01440173253925281</v>
      </c>
      <c r="O36" s="145">
        <v>20837</v>
      </c>
      <c r="P36" s="141">
        <v>21060</v>
      </c>
      <c r="Q36" s="142">
        <v>672</v>
      </c>
      <c r="R36" s="141">
        <v>663</v>
      </c>
      <c r="S36" s="140">
        <f t="shared" si="18"/>
        <v>43232</v>
      </c>
      <c r="T36" s="144">
        <f t="shared" si="19"/>
        <v>0.0026586873247918166</v>
      </c>
      <c r="U36" s="143">
        <v>20696</v>
      </c>
      <c r="V36" s="141">
        <v>20849</v>
      </c>
      <c r="W36" s="142">
        <v>839</v>
      </c>
      <c r="X36" s="141">
        <v>597</v>
      </c>
      <c r="Y36" s="140">
        <f t="shared" si="20"/>
        <v>42981</v>
      </c>
      <c r="Z36" s="139">
        <f t="shared" si="21"/>
        <v>0.0058397896745072675</v>
      </c>
    </row>
    <row r="37" spans="1:26" ht="21" customHeight="1">
      <c r="A37" s="147" t="s">
        <v>411</v>
      </c>
      <c r="B37" s="374" t="s">
        <v>412</v>
      </c>
      <c r="C37" s="145">
        <v>4370</v>
      </c>
      <c r="D37" s="141">
        <v>4184</v>
      </c>
      <c r="E37" s="142">
        <v>223</v>
      </c>
      <c r="F37" s="141">
        <v>254</v>
      </c>
      <c r="G37" s="140">
        <f t="shared" si="6"/>
        <v>9031</v>
      </c>
      <c r="H37" s="144">
        <f t="shared" si="15"/>
        <v>0.002697608564481537</v>
      </c>
      <c r="I37" s="143">
        <v>3226</v>
      </c>
      <c r="J37" s="141">
        <v>3095</v>
      </c>
      <c r="K37" s="142">
        <v>579</v>
      </c>
      <c r="L37" s="141">
        <v>592</v>
      </c>
      <c r="M37" s="140">
        <f t="shared" si="16"/>
        <v>7492</v>
      </c>
      <c r="N37" s="146">
        <f t="shared" si="17"/>
        <v>0.20541911372130262</v>
      </c>
      <c r="O37" s="145">
        <v>19193</v>
      </c>
      <c r="P37" s="141">
        <v>17844</v>
      </c>
      <c r="Q37" s="142">
        <v>1116</v>
      </c>
      <c r="R37" s="141">
        <v>1298</v>
      </c>
      <c r="S37" s="140">
        <f t="shared" si="18"/>
        <v>39451</v>
      </c>
      <c r="T37" s="144">
        <f t="shared" si="19"/>
        <v>0.0024261628805135535</v>
      </c>
      <c r="U37" s="143">
        <v>16595</v>
      </c>
      <c r="V37" s="141">
        <v>14484</v>
      </c>
      <c r="W37" s="142">
        <v>3230</v>
      </c>
      <c r="X37" s="141">
        <v>3041</v>
      </c>
      <c r="Y37" s="140">
        <f t="shared" si="20"/>
        <v>37350</v>
      </c>
      <c r="Z37" s="139">
        <f t="shared" si="21"/>
        <v>0.05625167336010706</v>
      </c>
    </row>
    <row r="38" spans="1:26" ht="21" customHeight="1">
      <c r="A38" s="147" t="s">
        <v>413</v>
      </c>
      <c r="B38" s="374" t="s">
        <v>414</v>
      </c>
      <c r="C38" s="145">
        <v>4001</v>
      </c>
      <c r="D38" s="141">
        <v>3687</v>
      </c>
      <c r="E38" s="142">
        <v>174</v>
      </c>
      <c r="F38" s="141">
        <v>180</v>
      </c>
      <c r="G38" s="140">
        <f t="shared" si="6"/>
        <v>8042</v>
      </c>
      <c r="H38" s="144">
        <f t="shared" si="15"/>
        <v>0.0024021889132499748</v>
      </c>
      <c r="I38" s="143">
        <v>3300</v>
      </c>
      <c r="J38" s="141">
        <v>3247</v>
      </c>
      <c r="K38" s="142">
        <v>7</v>
      </c>
      <c r="L38" s="141">
        <v>11</v>
      </c>
      <c r="M38" s="140">
        <f t="shared" si="16"/>
        <v>6565</v>
      </c>
      <c r="N38" s="146">
        <f t="shared" si="17"/>
        <v>0.224980959634425</v>
      </c>
      <c r="O38" s="145">
        <v>16927</v>
      </c>
      <c r="P38" s="141">
        <v>16549</v>
      </c>
      <c r="Q38" s="142">
        <v>378</v>
      </c>
      <c r="R38" s="141">
        <v>425</v>
      </c>
      <c r="S38" s="140">
        <f t="shared" si="18"/>
        <v>34279</v>
      </c>
      <c r="T38" s="144">
        <f t="shared" si="19"/>
        <v>0.0021080945319795217</v>
      </c>
      <c r="U38" s="143">
        <v>16079</v>
      </c>
      <c r="V38" s="141">
        <v>15142</v>
      </c>
      <c r="W38" s="142">
        <v>484</v>
      </c>
      <c r="X38" s="141">
        <v>427</v>
      </c>
      <c r="Y38" s="140">
        <f t="shared" si="20"/>
        <v>32132</v>
      </c>
      <c r="Z38" s="139">
        <f t="shared" si="21"/>
        <v>0.06681812523341213</v>
      </c>
    </row>
    <row r="39" spans="1:26" ht="21" customHeight="1">
      <c r="A39" s="147" t="s">
        <v>415</v>
      </c>
      <c r="B39" s="374" t="s">
        <v>416</v>
      </c>
      <c r="C39" s="145">
        <v>3071</v>
      </c>
      <c r="D39" s="141">
        <v>3146</v>
      </c>
      <c r="E39" s="142">
        <v>66</v>
      </c>
      <c r="F39" s="141">
        <v>83</v>
      </c>
      <c r="G39" s="140">
        <f t="shared" si="6"/>
        <v>6366</v>
      </c>
      <c r="H39" s="144">
        <f t="shared" si="15"/>
        <v>0.0019015586448332925</v>
      </c>
      <c r="I39" s="143">
        <v>2511</v>
      </c>
      <c r="J39" s="141">
        <v>2514</v>
      </c>
      <c r="K39" s="142">
        <v>24</v>
      </c>
      <c r="L39" s="141">
        <v>25</v>
      </c>
      <c r="M39" s="140">
        <f t="shared" si="16"/>
        <v>5074</v>
      </c>
      <c r="N39" s="146">
        <f t="shared" si="17"/>
        <v>0.254631454473788</v>
      </c>
      <c r="O39" s="145">
        <v>13174</v>
      </c>
      <c r="P39" s="141">
        <v>13241</v>
      </c>
      <c r="Q39" s="142">
        <v>385</v>
      </c>
      <c r="R39" s="141">
        <v>302</v>
      </c>
      <c r="S39" s="140">
        <f t="shared" si="18"/>
        <v>27102</v>
      </c>
      <c r="T39" s="144">
        <f t="shared" si="19"/>
        <v>0.0016667224249747366</v>
      </c>
      <c r="U39" s="143">
        <v>12434</v>
      </c>
      <c r="V39" s="141">
        <v>12560</v>
      </c>
      <c r="W39" s="142">
        <v>258</v>
      </c>
      <c r="X39" s="141">
        <v>232</v>
      </c>
      <c r="Y39" s="140">
        <f t="shared" si="20"/>
        <v>25484</v>
      </c>
      <c r="Z39" s="139">
        <f t="shared" si="21"/>
        <v>0.06349081776801135</v>
      </c>
    </row>
    <row r="40" spans="1:26" ht="21" customHeight="1">
      <c r="A40" s="147" t="s">
        <v>417</v>
      </c>
      <c r="B40" s="374" t="s">
        <v>418</v>
      </c>
      <c r="C40" s="145">
        <v>3127</v>
      </c>
      <c r="D40" s="141">
        <v>3066</v>
      </c>
      <c r="E40" s="142">
        <v>47</v>
      </c>
      <c r="F40" s="141">
        <v>43</v>
      </c>
      <c r="G40" s="140">
        <f t="shared" si="6"/>
        <v>6283</v>
      </c>
      <c r="H40" s="144">
        <f t="shared" si="15"/>
        <v>0.0018767660957410583</v>
      </c>
      <c r="I40" s="143">
        <v>3956</v>
      </c>
      <c r="J40" s="141">
        <v>3637</v>
      </c>
      <c r="K40" s="142">
        <v>3</v>
      </c>
      <c r="L40" s="141">
        <v>3</v>
      </c>
      <c r="M40" s="140">
        <f t="shared" si="16"/>
        <v>7599</v>
      </c>
      <c r="N40" s="146">
        <f t="shared" si="17"/>
        <v>-0.17318068166864065</v>
      </c>
      <c r="O40" s="145">
        <v>16117</v>
      </c>
      <c r="P40" s="141">
        <v>15065</v>
      </c>
      <c r="Q40" s="142">
        <v>66</v>
      </c>
      <c r="R40" s="141">
        <v>62</v>
      </c>
      <c r="S40" s="140">
        <f t="shared" si="18"/>
        <v>31310</v>
      </c>
      <c r="T40" s="144">
        <f t="shared" si="19"/>
        <v>0.0019255065724285661</v>
      </c>
      <c r="U40" s="143">
        <v>14486</v>
      </c>
      <c r="V40" s="141">
        <v>13338</v>
      </c>
      <c r="W40" s="142">
        <v>12</v>
      </c>
      <c r="X40" s="141">
        <v>12</v>
      </c>
      <c r="Y40" s="140">
        <f t="shared" si="20"/>
        <v>27848</v>
      </c>
      <c r="Z40" s="139">
        <f t="shared" si="21"/>
        <v>0.12431772479172642</v>
      </c>
    </row>
    <row r="41" spans="1:26" ht="21" customHeight="1">
      <c r="A41" s="147" t="s">
        <v>419</v>
      </c>
      <c r="B41" s="374" t="s">
        <v>420</v>
      </c>
      <c r="C41" s="145">
        <v>2714</v>
      </c>
      <c r="D41" s="141">
        <v>2631</v>
      </c>
      <c r="E41" s="142">
        <v>416</v>
      </c>
      <c r="F41" s="141">
        <v>358</v>
      </c>
      <c r="G41" s="140">
        <f t="shared" si="6"/>
        <v>6119</v>
      </c>
      <c r="H41" s="144">
        <f t="shared" si="15"/>
        <v>0.0018277784083780893</v>
      </c>
      <c r="I41" s="143">
        <v>2270</v>
      </c>
      <c r="J41" s="141">
        <v>2237</v>
      </c>
      <c r="K41" s="142">
        <v>542</v>
      </c>
      <c r="L41" s="141">
        <v>529</v>
      </c>
      <c r="M41" s="140">
        <f t="shared" si="16"/>
        <v>5578</v>
      </c>
      <c r="N41" s="146">
        <f t="shared" si="17"/>
        <v>0.09698816780207964</v>
      </c>
      <c r="O41" s="145">
        <v>11771</v>
      </c>
      <c r="P41" s="141">
        <v>11313</v>
      </c>
      <c r="Q41" s="142">
        <v>1859</v>
      </c>
      <c r="R41" s="141">
        <v>1678</v>
      </c>
      <c r="S41" s="140">
        <f t="shared" si="18"/>
        <v>26621</v>
      </c>
      <c r="T41" s="144">
        <f t="shared" si="19"/>
        <v>0.001637141822568536</v>
      </c>
      <c r="U41" s="143">
        <v>10553</v>
      </c>
      <c r="V41" s="141">
        <v>10410</v>
      </c>
      <c r="W41" s="142">
        <v>2419</v>
      </c>
      <c r="X41" s="141">
        <v>2327</v>
      </c>
      <c r="Y41" s="140">
        <f t="shared" si="20"/>
        <v>25709</v>
      </c>
      <c r="Z41" s="139">
        <f t="shared" si="21"/>
        <v>0.03547395853592117</v>
      </c>
    </row>
    <row r="42" spans="1:26" ht="21" customHeight="1">
      <c r="A42" s="147" t="s">
        <v>421</v>
      </c>
      <c r="B42" s="374" t="s">
        <v>422</v>
      </c>
      <c r="C42" s="145">
        <v>1093</v>
      </c>
      <c r="D42" s="141">
        <v>1136</v>
      </c>
      <c r="E42" s="142">
        <v>1453</v>
      </c>
      <c r="F42" s="141">
        <v>1415</v>
      </c>
      <c r="G42" s="140">
        <f t="shared" si="6"/>
        <v>5097</v>
      </c>
      <c r="H42" s="144">
        <f t="shared" si="15"/>
        <v>0.0015225014785917833</v>
      </c>
      <c r="I42" s="143">
        <v>1123</v>
      </c>
      <c r="J42" s="141">
        <v>1196</v>
      </c>
      <c r="K42" s="142">
        <v>1921</v>
      </c>
      <c r="L42" s="141">
        <v>2135</v>
      </c>
      <c r="M42" s="140">
        <f t="shared" si="16"/>
        <v>6375</v>
      </c>
      <c r="N42" s="146">
        <f t="shared" si="17"/>
        <v>-0.20047058823529407</v>
      </c>
      <c r="O42" s="145">
        <v>5904</v>
      </c>
      <c r="P42" s="141">
        <v>5983</v>
      </c>
      <c r="Q42" s="142">
        <v>9389</v>
      </c>
      <c r="R42" s="141">
        <v>9312</v>
      </c>
      <c r="S42" s="140">
        <f t="shared" si="18"/>
        <v>30588</v>
      </c>
      <c r="T42" s="144">
        <f t="shared" si="19"/>
        <v>0.001881104919752315</v>
      </c>
      <c r="U42" s="143">
        <v>6599</v>
      </c>
      <c r="V42" s="141">
        <v>6630</v>
      </c>
      <c r="W42" s="142">
        <v>5836</v>
      </c>
      <c r="X42" s="141">
        <v>6003</v>
      </c>
      <c r="Y42" s="140">
        <f t="shared" si="20"/>
        <v>25068</v>
      </c>
      <c r="Z42" s="139">
        <f t="shared" si="21"/>
        <v>0.22020105313547145</v>
      </c>
    </row>
    <row r="43" spans="1:26" ht="21" customHeight="1">
      <c r="A43" s="147" t="s">
        <v>423</v>
      </c>
      <c r="B43" s="374" t="s">
        <v>423</v>
      </c>
      <c r="C43" s="145">
        <v>1720</v>
      </c>
      <c r="D43" s="141">
        <v>1882</v>
      </c>
      <c r="E43" s="142">
        <v>114</v>
      </c>
      <c r="F43" s="141">
        <v>44</v>
      </c>
      <c r="G43" s="140">
        <f t="shared" si="6"/>
        <v>3760</v>
      </c>
      <c r="H43" s="144">
        <f t="shared" si="15"/>
        <v>0.0011231323444192867</v>
      </c>
      <c r="I43" s="143">
        <v>312</v>
      </c>
      <c r="J43" s="141">
        <v>305</v>
      </c>
      <c r="K43" s="142">
        <v>40</v>
      </c>
      <c r="L43" s="141">
        <v>6</v>
      </c>
      <c r="M43" s="140">
        <f t="shared" si="16"/>
        <v>663</v>
      </c>
      <c r="N43" s="146">
        <f t="shared" si="17"/>
        <v>4.671191553544495</v>
      </c>
      <c r="O43" s="145">
        <v>7865</v>
      </c>
      <c r="P43" s="141">
        <v>8469</v>
      </c>
      <c r="Q43" s="142">
        <v>513</v>
      </c>
      <c r="R43" s="141">
        <v>186</v>
      </c>
      <c r="S43" s="140">
        <f t="shared" si="18"/>
        <v>17033</v>
      </c>
      <c r="T43" s="144">
        <f t="shared" si="19"/>
        <v>0.0010474977147293442</v>
      </c>
      <c r="U43" s="143">
        <v>1424</v>
      </c>
      <c r="V43" s="141">
        <v>1256</v>
      </c>
      <c r="W43" s="142">
        <v>275</v>
      </c>
      <c r="X43" s="141">
        <v>78</v>
      </c>
      <c r="Y43" s="140">
        <f t="shared" si="20"/>
        <v>3033</v>
      </c>
      <c r="Z43" s="139" t="str">
        <f t="shared" si="21"/>
        <v>  *  </v>
      </c>
    </row>
    <row r="44" spans="1:26" ht="21" customHeight="1">
      <c r="A44" s="147" t="s">
        <v>424</v>
      </c>
      <c r="B44" s="374" t="s">
        <v>425</v>
      </c>
      <c r="C44" s="145">
        <v>1833</v>
      </c>
      <c r="D44" s="141">
        <v>1871</v>
      </c>
      <c r="E44" s="142">
        <v>24</v>
      </c>
      <c r="F44" s="141">
        <v>21</v>
      </c>
      <c r="G44" s="140">
        <f t="shared" si="6"/>
        <v>3749</v>
      </c>
      <c r="H44" s="144">
        <f t="shared" si="15"/>
        <v>0.001119846584901039</v>
      </c>
      <c r="I44" s="143">
        <v>1594</v>
      </c>
      <c r="J44" s="141">
        <v>1601</v>
      </c>
      <c r="K44" s="142">
        <v>10</v>
      </c>
      <c r="L44" s="141">
        <v>7</v>
      </c>
      <c r="M44" s="140">
        <f t="shared" si="16"/>
        <v>3212</v>
      </c>
      <c r="N44" s="146">
        <f t="shared" si="17"/>
        <v>0.16718555417185543</v>
      </c>
      <c r="O44" s="145">
        <v>7719</v>
      </c>
      <c r="P44" s="141">
        <v>7782</v>
      </c>
      <c r="Q44" s="142">
        <v>157</v>
      </c>
      <c r="R44" s="141">
        <v>156</v>
      </c>
      <c r="S44" s="140">
        <f t="shared" si="18"/>
        <v>15814</v>
      </c>
      <c r="T44" s="144">
        <f t="shared" si="19"/>
        <v>0.0009725314895044825</v>
      </c>
      <c r="U44" s="143">
        <v>6890</v>
      </c>
      <c r="V44" s="141">
        <v>6830</v>
      </c>
      <c r="W44" s="142">
        <v>116</v>
      </c>
      <c r="X44" s="141">
        <v>120</v>
      </c>
      <c r="Y44" s="140">
        <f t="shared" si="20"/>
        <v>13956</v>
      </c>
      <c r="Z44" s="139">
        <f t="shared" si="21"/>
        <v>0.1331327027801663</v>
      </c>
    </row>
    <row r="45" spans="1:26" ht="21" customHeight="1">
      <c r="A45" s="147" t="s">
        <v>426</v>
      </c>
      <c r="B45" s="374" t="s">
        <v>427</v>
      </c>
      <c r="C45" s="145">
        <v>1560</v>
      </c>
      <c r="D45" s="141">
        <v>1513</v>
      </c>
      <c r="E45" s="142">
        <v>57</v>
      </c>
      <c r="F45" s="141">
        <v>57</v>
      </c>
      <c r="G45" s="140">
        <f t="shared" si="6"/>
        <v>3187</v>
      </c>
      <c r="H45" s="144">
        <f t="shared" si="15"/>
        <v>0.0009519741440596455</v>
      </c>
      <c r="I45" s="143">
        <v>1551</v>
      </c>
      <c r="J45" s="141">
        <v>1542</v>
      </c>
      <c r="K45" s="142">
        <v>28</v>
      </c>
      <c r="L45" s="141">
        <v>31</v>
      </c>
      <c r="M45" s="140">
        <f t="shared" si="16"/>
        <v>3152</v>
      </c>
      <c r="N45" s="146">
        <f t="shared" si="17"/>
        <v>0.011104060913705638</v>
      </c>
      <c r="O45" s="145">
        <v>6817</v>
      </c>
      <c r="P45" s="141">
        <v>6508</v>
      </c>
      <c r="Q45" s="142">
        <v>287</v>
      </c>
      <c r="R45" s="141">
        <v>254</v>
      </c>
      <c r="S45" s="140">
        <f t="shared" si="18"/>
        <v>13866</v>
      </c>
      <c r="T45" s="144">
        <f t="shared" si="19"/>
        <v>0.0008527331246660652</v>
      </c>
      <c r="U45" s="143">
        <v>8081</v>
      </c>
      <c r="V45" s="141">
        <v>7390</v>
      </c>
      <c r="W45" s="142">
        <v>253</v>
      </c>
      <c r="X45" s="141">
        <v>211</v>
      </c>
      <c r="Y45" s="140">
        <f t="shared" si="20"/>
        <v>15935</v>
      </c>
      <c r="Z45" s="139">
        <f t="shared" si="21"/>
        <v>-0.12983997489802324</v>
      </c>
    </row>
    <row r="46" spans="1:26" ht="21" customHeight="1">
      <c r="A46" s="147" t="s">
        <v>428</v>
      </c>
      <c r="B46" s="374" t="s">
        <v>429</v>
      </c>
      <c r="C46" s="145">
        <v>975</v>
      </c>
      <c r="D46" s="141">
        <v>944</v>
      </c>
      <c r="E46" s="142">
        <v>466</v>
      </c>
      <c r="F46" s="141">
        <v>443</v>
      </c>
      <c r="G46" s="140">
        <f t="shared" si="6"/>
        <v>2828</v>
      </c>
      <c r="H46" s="144">
        <f t="shared" si="15"/>
        <v>0.0008447389016004636</v>
      </c>
      <c r="I46" s="143">
        <v>684</v>
      </c>
      <c r="J46" s="141">
        <v>685</v>
      </c>
      <c r="K46" s="142">
        <v>473</v>
      </c>
      <c r="L46" s="141">
        <v>410</v>
      </c>
      <c r="M46" s="140">
        <f t="shared" si="16"/>
        <v>2252</v>
      </c>
      <c r="N46" s="146">
        <f t="shared" si="17"/>
        <v>0.2557726465364121</v>
      </c>
      <c r="O46" s="145">
        <v>4842</v>
      </c>
      <c r="P46" s="141">
        <v>4728</v>
      </c>
      <c r="Q46" s="142">
        <v>2732</v>
      </c>
      <c r="R46" s="141">
        <v>2338</v>
      </c>
      <c r="S46" s="140">
        <f t="shared" si="18"/>
        <v>14640</v>
      </c>
      <c r="T46" s="144">
        <f t="shared" si="19"/>
        <v>0.0009003326803051488</v>
      </c>
      <c r="U46" s="143">
        <v>3750</v>
      </c>
      <c r="V46" s="141">
        <v>3640</v>
      </c>
      <c r="W46" s="142">
        <v>1807</v>
      </c>
      <c r="X46" s="141">
        <v>1536</v>
      </c>
      <c r="Y46" s="140">
        <f t="shared" si="20"/>
        <v>10733</v>
      </c>
      <c r="Z46" s="139">
        <f t="shared" si="21"/>
        <v>0.36401751607192767</v>
      </c>
    </row>
    <row r="47" spans="1:26" ht="21" customHeight="1">
      <c r="A47" s="147" t="s">
        <v>430</v>
      </c>
      <c r="B47" s="374" t="s">
        <v>431</v>
      </c>
      <c r="C47" s="145">
        <v>1207</v>
      </c>
      <c r="D47" s="141">
        <v>1235</v>
      </c>
      <c r="E47" s="142">
        <v>229</v>
      </c>
      <c r="F47" s="141">
        <v>29</v>
      </c>
      <c r="G47" s="140">
        <f t="shared" si="6"/>
        <v>2700</v>
      </c>
      <c r="H47" s="144">
        <f t="shared" si="15"/>
        <v>0.0008065046090244878</v>
      </c>
      <c r="I47" s="143">
        <v>1133</v>
      </c>
      <c r="J47" s="141">
        <v>1314</v>
      </c>
      <c r="K47" s="142">
        <v>96</v>
      </c>
      <c r="L47" s="141">
        <v>76</v>
      </c>
      <c r="M47" s="140">
        <f t="shared" si="16"/>
        <v>2619</v>
      </c>
      <c r="N47" s="146">
        <f t="shared" si="17"/>
        <v>0.030927835051546282</v>
      </c>
      <c r="O47" s="145">
        <v>6417</v>
      </c>
      <c r="P47" s="141">
        <v>6468</v>
      </c>
      <c r="Q47" s="142">
        <v>1159</v>
      </c>
      <c r="R47" s="141">
        <v>746</v>
      </c>
      <c r="S47" s="140">
        <f t="shared" si="18"/>
        <v>14790</v>
      </c>
      <c r="T47" s="144">
        <f t="shared" si="19"/>
        <v>0.0009095574003902425</v>
      </c>
      <c r="U47" s="143">
        <v>6303</v>
      </c>
      <c r="V47" s="141">
        <v>6761</v>
      </c>
      <c r="W47" s="142">
        <v>748</v>
      </c>
      <c r="X47" s="141">
        <v>625</v>
      </c>
      <c r="Y47" s="140">
        <f t="shared" si="20"/>
        <v>14437</v>
      </c>
      <c r="Z47" s="139">
        <f t="shared" si="21"/>
        <v>0.024451063240285453</v>
      </c>
    </row>
    <row r="48" spans="1:26" ht="21" customHeight="1">
      <c r="A48" s="147" t="s">
        <v>432</v>
      </c>
      <c r="B48" s="374" t="s">
        <v>433</v>
      </c>
      <c r="C48" s="145">
        <v>1059</v>
      </c>
      <c r="D48" s="141">
        <v>1033</v>
      </c>
      <c r="E48" s="142">
        <v>274</v>
      </c>
      <c r="F48" s="141">
        <v>331</v>
      </c>
      <c r="G48" s="140">
        <f t="shared" si="6"/>
        <v>2697</v>
      </c>
      <c r="H48" s="144">
        <f aca="true" t="shared" si="22" ref="H48:H62">G48/$G$9</f>
        <v>0.0008056084927922384</v>
      </c>
      <c r="I48" s="143">
        <v>933</v>
      </c>
      <c r="J48" s="141">
        <v>884</v>
      </c>
      <c r="K48" s="142">
        <v>149</v>
      </c>
      <c r="L48" s="141">
        <v>190</v>
      </c>
      <c r="M48" s="140">
        <f aca="true" t="shared" si="23" ref="M48:M62">SUM(I48:L48)</f>
        <v>2156</v>
      </c>
      <c r="N48" s="146">
        <f aca="true" t="shared" si="24" ref="N48:N62">IF(ISERROR(G48/M48-1),"         /0",(G48/M48-1))</f>
        <v>0.2509276437847867</v>
      </c>
      <c r="O48" s="145">
        <v>6513</v>
      </c>
      <c r="P48" s="141">
        <v>5956</v>
      </c>
      <c r="Q48" s="142">
        <v>1673</v>
      </c>
      <c r="R48" s="141">
        <v>1378</v>
      </c>
      <c r="S48" s="140">
        <f aca="true" t="shared" si="25" ref="S48:S62">SUM(O48:R48)</f>
        <v>15520</v>
      </c>
      <c r="T48" s="144">
        <f aca="true" t="shared" si="26" ref="T48:T62">S48/$S$9</f>
        <v>0.0009544510381376988</v>
      </c>
      <c r="U48" s="143">
        <v>5514</v>
      </c>
      <c r="V48" s="141">
        <v>5224</v>
      </c>
      <c r="W48" s="142">
        <v>1400</v>
      </c>
      <c r="X48" s="141">
        <v>1074</v>
      </c>
      <c r="Y48" s="140">
        <f aca="true" t="shared" si="27" ref="Y48:Y62">SUM(U48:X48)</f>
        <v>13212</v>
      </c>
      <c r="Z48" s="139">
        <f aca="true" t="shared" si="28" ref="Z48:Z62">IF(ISERROR(S48/Y48-1),"         /0",IF(S48/Y48&gt;5,"  *  ",(S48/Y48-1)))</f>
        <v>0.17468967605207397</v>
      </c>
    </row>
    <row r="49" spans="1:26" ht="21" customHeight="1">
      <c r="A49" s="147" t="s">
        <v>434</v>
      </c>
      <c r="B49" s="374" t="s">
        <v>435</v>
      </c>
      <c r="C49" s="145">
        <v>1270</v>
      </c>
      <c r="D49" s="141">
        <v>1338</v>
      </c>
      <c r="E49" s="142">
        <v>0</v>
      </c>
      <c r="F49" s="141">
        <v>0</v>
      </c>
      <c r="G49" s="140">
        <f t="shared" si="6"/>
        <v>2608</v>
      </c>
      <c r="H49" s="144">
        <f t="shared" si="22"/>
        <v>0.0007790237112355053</v>
      </c>
      <c r="I49" s="143">
        <v>1392</v>
      </c>
      <c r="J49" s="141">
        <v>1485</v>
      </c>
      <c r="K49" s="142">
        <v>8</v>
      </c>
      <c r="L49" s="141">
        <v>8</v>
      </c>
      <c r="M49" s="140">
        <f t="shared" si="23"/>
        <v>2893</v>
      </c>
      <c r="N49" s="146">
        <f t="shared" si="24"/>
        <v>-0.09851365364673348</v>
      </c>
      <c r="O49" s="145">
        <v>6275</v>
      </c>
      <c r="P49" s="141">
        <v>6675</v>
      </c>
      <c r="Q49" s="142">
        <v>7</v>
      </c>
      <c r="R49" s="141">
        <v>7</v>
      </c>
      <c r="S49" s="140">
        <f t="shared" si="25"/>
        <v>12964</v>
      </c>
      <c r="T49" s="144">
        <f t="shared" si="26"/>
        <v>0.0007972618078877015</v>
      </c>
      <c r="U49" s="143">
        <v>4525</v>
      </c>
      <c r="V49" s="141">
        <v>4891</v>
      </c>
      <c r="W49" s="142">
        <v>12</v>
      </c>
      <c r="X49" s="141">
        <v>12</v>
      </c>
      <c r="Y49" s="140">
        <f t="shared" si="27"/>
        <v>9440</v>
      </c>
      <c r="Z49" s="139">
        <f t="shared" si="28"/>
        <v>0.3733050847457626</v>
      </c>
    </row>
    <row r="50" spans="1:26" ht="21" customHeight="1">
      <c r="A50" s="147" t="s">
        <v>436</v>
      </c>
      <c r="B50" s="374" t="s">
        <v>437</v>
      </c>
      <c r="C50" s="145">
        <v>1036</v>
      </c>
      <c r="D50" s="141">
        <v>1048</v>
      </c>
      <c r="E50" s="142">
        <v>81</v>
      </c>
      <c r="F50" s="141">
        <v>120</v>
      </c>
      <c r="G50" s="140">
        <f t="shared" si="6"/>
        <v>2285</v>
      </c>
      <c r="H50" s="144">
        <f t="shared" si="22"/>
        <v>0.0006825418635633166</v>
      </c>
      <c r="I50" s="143">
        <v>864</v>
      </c>
      <c r="J50" s="141">
        <v>977</v>
      </c>
      <c r="K50" s="142">
        <v>42</v>
      </c>
      <c r="L50" s="141">
        <v>30</v>
      </c>
      <c r="M50" s="140">
        <f t="shared" si="23"/>
        <v>1913</v>
      </c>
      <c r="N50" s="146">
        <f t="shared" si="24"/>
        <v>0.19445896497647674</v>
      </c>
      <c r="O50" s="145">
        <v>4873</v>
      </c>
      <c r="P50" s="141">
        <v>4872</v>
      </c>
      <c r="Q50" s="142">
        <v>467</v>
      </c>
      <c r="R50" s="141">
        <v>584</v>
      </c>
      <c r="S50" s="140">
        <f t="shared" si="25"/>
        <v>10796</v>
      </c>
      <c r="T50" s="144">
        <f t="shared" si="26"/>
        <v>0.0006639338535911467</v>
      </c>
      <c r="U50" s="143">
        <v>4556</v>
      </c>
      <c r="V50" s="141">
        <v>5030</v>
      </c>
      <c r="W50" s="142">
        <v>325</v>
      </c>
      <c r="X50" s="141">
        <v>383</v>
      </c>
      <c r="Y50" s="140">
        <f t="shared" si="27"/>
        <v>10294</v>
      </c>
      <c r="Z50" s="139">
        <f t="shared" si="28"/>
        <v>0.04876627161453273</v>
      </c>
    </row>
    <row r="51" spans="1:26" ht="21" customHeight="1">
      <c r="A51" s="147" t="s">
        <v>438</v>
      </c>
      <c r="B51" s="374" t="s">
        <v>438</v>
      </c>
      <c r="C51" s="145">
        <v>729</v>
      </c>
      <c r="D51" s="141">
        <v>554</v>
      </c>
      <c r="E51" s="142">
        <v>391</v>
      </c>
      <c r="F51" s="141">
        <v>330</v>
      </c>
      <c r="G51" s="140">
        <f t="shared" si="6"/>
        <v>2004</v>
      </c>
      <c r="H51" s="144">
        <f t="shared" si="22"/>
        <v>0.0005986056431426199</v>
      </c>
      <c r="I51" s="143">
        <v>648</v>
      </c>
      <c r="J51" s="141">
        <v>768</v>
      </c>
      <c r="K51" s="142">
        <v>464</v>
      </c>
      <c r="L51" s="141">
        <v>376</v>
      </c>
      <c r="M51" s="140">
        <f t="shared" si="23"/>
        <v>2256</v>
      </c>
      <c r="N51" s="146">
        <f t="shared" si="24"/>
        <v>-0.11170212765957444</v>
      </c>
      <c r="O51" s="145">
        <v>3360</v>
      </c>
      <c r="P51" s="141">
        <v>3406</v>
      </c>
      <c r="Q51" s="142">
        <v>3231</v>
      </c>
      <c r="R51" s="141">
        <v>3204</v>
      </c>
      <c r="S51" s="140">
        <f t="shared" si="25"/>
        <v>13201</v>
      </c>
      <c r="T51" s="144">
        <f t="shared" si="26"/>
        <v>0.0008118368656221496</v>
      </c>
      <c r="U51" s="143">
        <v>2228</v>
      </c>
      <c r="V51" s="141">
        <v>2569</v>
      </c>
      <c r="W51" s="142">
        <v>2206</v>
      </c>
      <c r="X51" s="141">
        <v>1979</v>
      </c>
      <c r="Y51" s="140">
        <f t="shared" si="27"/>
        <v>8982</v>
      </c>
      <c r="Z51" s="139">
        <f t="shared" si="28"/>
        <v>0.4697172122021822</v>
      </c>
    </row>
    <row r="52" spans="1:26" ht="21" customHeight="1">
      <c r="A52" s="147" t="s">
        <v>439</v>
      </c>
      <c r="B52" s="374" t="s">
        <v>439</v>
      </c>
      <c r="C52" s="145">
        <v>496</v>
      </c>
      <c r="D52" s="141">
        <v>500</v>
      </c>
      <c r="E52" s="142">
        <v>542</v>
      </c>
      <c r="F52" s="141">
        <v>400</v>
      </c>
      <c r="G52" s="140">
        <f t="shared" si="6"/>
        <v>1938</v>
      </c>
      <c r="H52" s="144">
        <f t="shared" si="22"/>
        <v>0.0005788910860331324</v>
      </c>
      <c r="I52" s="143">
        <v>457</v>
      </c>
      <c r="J52" s="141">
        <v>480</v>
      </c>
      <c r="K52" s="142">
        <v>487</v>
      </c>
      <c r="L52" s="141">
        <v>543</v>
      </c>
      <c r="M52" s="140">
        <f t="shared" si="23"/>
        <v>1967</v>
      </c>
      <c r="N52" s="146">
        <f t="shared" si="24"/>
        <v>-0.014743263853584154</v>
      </c>
      <c r="O52" s="145">
        <v>2245</v>
      </c>
      <c r="P52" s="141">
        <v>2371</v>
      </c>
      <c r="Q52" s="142">
        <v>2076</v>
      </c>
      <c r="R52" s="141">
        <v>2011</v>
      </c>
      <c r="S52" s="140">
        <f t="shared" si="25"/>
        <v>8703</v>
      </c>
      <c r="T52" s="144">
        <f t="shared" si="26"/>
        <v>0.0005352182593371386</v>
      </c>
      <c r="U52" s="143">
        <v>2389</v>
      </c>
      <c r="V52" s="141">
        <v>2456</v>
      </c>
      <c r="W52" s="142">
        <v>2876</v>
      </c>
      <c r="X52" s="141">
        <v>2670</v>
      </c>
      <c r="Y52" s="140">
        <f t="shared" si="27"/>
        <v>10391</v>
      </c>
      <c r="Z52" s="139">
        <f t="shared" si="28"/>
        <v>-0.16244827254354732</v>
      </c>
    </row>
    <row r="53" spans="1:26" ht="21" customHeight="1">
      <c r="A53" s="147" t="s">
        <v>440</v>
      </c>
      <c r="B53" s="374" t="s">
        <v>441</v>
      </c>
      <c r="C53" s="145">
        <v>526</v>
      </c>
      <c r="D53" s="141">
        <v>531</v>
      </c>
      <c r="E53" s="142">
        <v>205</v>
      </c>
      <c r="F53" s="141">
        <v>208</v>
      </c>
      <c r="G53" s="140">
        <f t="shared" si="6"/>
        <v>1470</v>
      </c>
      <c r="H53" s="144">
        <f t="shared" si="22"/>
        <v>0.00043909695380222116</v>
      </c>
      <c r="I53" s="143">
        <v>471</v>
      </c>
      <c r="J53" s="141">
        <v>463</v>
      </c>
      <c r="K53" s="142">
        <v>89</v>
      </c>
      <c r="L53" s="141">
        <v>102</v>
      </c>
      <c r="M53" s="140">
        <f t="shared" si="23"/>
        <v>1125</v>
      </c>
      <c r="N53" s="146">
        <f t="shared" si="24"/>
        <v>0.30666666666666664</v>
      </c>
      <c r="O53" s="145">
        <v>2789</v>
      </c>
      <c r="P53" s="141">
        <v>2546</v>
      </c>
      <c r="Q53" s="142">
        <v>1919</v>
      </c>
      <c r="R53" s="141">
        <v>1532</v>
      </c>
      <c r="S53" s="140">
        <f t="shared" si="25"/>
        <v>8786</v>
      </c>
      <c r="T53" s="144">
        <f t="shared" si="26"/>
        <v>0.0005403226044508906</v>
      </c>
      <c r="U53" s="143">
        <v>2584</v>
      </c>
      <c r="V53" s="141">
        <v>2254</v>
      </c>
      <c r="W53" s="142">
        <v>1376</v>
      </c>
      <c r="X53" s="141">
        <v>899</v>
      </c>
      <c r="Y53" s="140">
        <f t="shared" si="27"/>
        <v>7113</v>
      </c>
      <c r="Z53" s="139">
        <f t="shared" si="28"/>
        <v>0.23520314916350338</v>
      </c>
    </row>
    <row r="54" spans="1:26" ht="21" customHeight="1">
      <c r="A54" s="147" t="s">
        <v>430</v>
      </c>
      <c r="B54" s="374" t="s">
        <v>442</v>
      </c>
      <c r="C54" s="145">
        <v>0</v>
      </c>
      <c r="D54" s="141">
        <v>0</v>
      </c>
      <c r="E54" s="142">
        <v>465</v>
      </c>
      <c r="F54" s="141">
        <v>703</v>
      </c>
      <c r="G54" s="140">
        <f t="shared" si="6"/>
        <v>1168</v>
      </c>
      <c r="H54" s="144">
        <f t="shared" si="22"/>
        <v>0.00034888791975577847</v>
      </c>
      <c r="I54" s="143"/>
      <c r="J54" s="141"/>
      <c r="K54" s="142">
        <v>341</v>
      </c>
      <c r="L54" s="141">
        <v>340</v>
      </c>
      <c r="M54" s="140">
        <f t="shared" si="23"/>
        <v>681</v>
      </c>
      <c r="N54" s="146">
        <f t="shared" si="24"/>
        <v>0.7151248164464024</v>
      </c>
      <c r="O54" s="145"/>
      <c r="P54" s="141"/>
      <c r="Q54" s="142">
        <v>2407</v>
      </c>
      <c r="R54" s="141">
        <v>2999</v>
      </c>
      <c r="S54" s="140">
        <f t="shared" si="25"/>
        <v>5406</v>
      </c>
      <c r="T54" s="144">
        <f t="shared" si="26"/>
        <v>0.0003324589118667783</v>
      </c>
      <c r="U54" s="143"/>
      <c r="V54" s="141"/>
      <c r="W54" s="142">
        <v>1806</v>
      </c>
      <c r="X54" s="141">
        <v>2188</v>
      </c>
      <c r="Y54" s="140">
        <f t="shared" si="27"/>
        <v>3994</v>
      </c>
      <c r="Z54" s="139">
        <f t="shared" si="28"/>
        <v>0.3535302954431647</v>
      </c>
    </row>
    <row r="55" spans="1:26" ht="21" customHeight="1">
      <c r="A55" s="147" t="s">
        <v>443</v>
      </c>
      <c r="B55" s="374" t="s">
        <v>444</v>
      </c>
      <c r="C55" s="145">
        <v>9</v>
      </c>
      <c r="D55" s="141">
        <v>13</v>
      </c>
      <c r="E55" s="142">
        <v>556</v>
      </c>
      <c r="F55" s="141">
        <v>547</v>
      </c>
      <c r="G55" s="140">
        <f t="shared" si="6"/>
        <v>1125</v>
      </c>
      <c r="H55" s="144">
        <f t="shared" si="22"/>
        <v>0.0003360435870935366</v>
      </c>
      <c r="I55" s="143">
        <v>19</v>
      </c>
      <c r="J55" s="141">
        <v>37</v>
      </c>
      <c r="K55" s="142">
        <v>432</v>
      </c>
      <c r="L55" s="141">
        <v>450</v>
      </c>
      <c r="M55" s="140">
        <f t="shared" si="23"/>
        <v>938</v>
      </c>
      <c r="N55" s="146">
        <f t="shared" si="24"/>
        <v>0.199360341151386</v>
      </c>
      <c r="O55" s="145">
        <v>105</v>
      </c>
      <c r="P55" s="141">
        <v>123</v>
      </c>
      <c r="Q55" s="142">
        <v>2754</v>
      </c>
      <c r="R55" s="141">
        <v>2712</v>
      </c>
      <c r="S55" s="140">
        <f t="shared" si="25"/>
        <v>5694</v>
      </c>
      <c r="T55" s="144">
        <f t="shared" si="26"/>
        <v>0.0003501703744301583</v>
      </c>
      <c r="U55" s="143">
        <v>181</v>
      </c>
      <c r="V55" s="141">
        <v>202</v>
      </c>
      <c r="W55" s="142">
        <v>1915</v>
      </c>
      <c r="X55" s="141">
        <v>1919</v>
      </c>
      <c r="Y55" s="140">
        <f t="shared" si="27"/>
        <v>4217</v>
      </c>
      <c r="Z55" s="139">
        <f t="shared" si="28"/>
        <v>0.35024899217453176</v>
      </c>
    </row>
    <row r="56" spans="1:26" ht="21" customHeight="1">
      <c r="A56" s="147" t="s">
        <v>445</v>
      </c>
      <c r="B56" s="374" t="s">
        <v>446</v>
      </c>
      <c r="C56" s="145">
        <v>448</v>
      </c>
      <c r="D56" s="141">
        <v>547</v>
      </c>
      <c r="E56" s="142">
        <v>52</v>
      </c>
      <c r="F56" s="141">
        <v>54</v>
      </c>
      <c r="G56" s="140">
        <f t="shared" si="6"/>
        <v>1101</v>
      </c>
      <c r="H56" s="144">
        <f t="shared" si="22"/>
        <v>0.00032887465723554116</v>
      </c>
      <c r="I56" s="143">
        <v>309</v>
      </c>
      <c r="J56" s="141">
        <v>399</v>
      </c>
      <c r="K56" s="142">
        <v>64</v>
      </c>
      <c r="L56" s="141">
        <v>65</v>
      </c>
      <c r="M56" s="140">
        <f t="shared" si="23"/>
        <v>837</v>
      </c>
      <c r="N56" s="146">
        <f t="shared" si="24"/>
        <v>0.3154121863799284</v>
      </c>
      <c r="O56" s="145">
        <v>1819</v>
      </c>
      <c r="P56" s="141">
        <v>2252</v>
      </c>
      <c r="Q56" s="142">
        <v>190</v>
      </c>
      <c r="R56" s="141">
        <v>208</v>
      </c>
      <c r="S56" s="140">
        <f t="shared" si="25"/>
        <v>4469</v>
      </c>
      <c r="T56" s="144">
        <f t="shared" si="26"/>
        <v>0.00027483516040189274</v>
      </c>
      <c r="U56" s="143">
        <v>1757</v>
      </c>
      <c r="V56" s="141">
        <v>2069</v>
      </c>
      <c r="W56" s="142">
        <v>634</v>
      </c>
      <c r="X56" s="141">
        <v>626</v>
      </c>
      <c r="Y56" s="140">
        <f t="shared" si="27"/>
        <v>5086</v>
      </c>
      <c r="Z56" s="139">
        <f t="shared" si="28"/>
        <v>-0.12131340935902479</v>
      </c>
    </row>
    <row r="57" spans="1:26" ht="21" customHeight="1">
      <c r="A57" s="147" t="s">
        <v>447</v>
      </c>
      <c r="B57" s="374" t="s">
        <v>447</v>
      </c>
      <c r="C57" s="145">
        <v>38</v>
      </c>
      <c r="D57" s="141">
        <v>47</v>
      </c>
      <c r="E57" s="142">
        <v>454</v>
      </c>
      <c r="F57" s="141">
        <v>500</v>
      </c>
      <c r="G57" s="140">
        <f t="shared" si="6"/>
        <v>1039</v>
      </c>
      <c r="H57" s="144">
        <f t="shared" si="22"/>
        <v>0.00031035492176905295</v>
      </c>
      <c r="I57" s="143">
        <v>69</v>
      </c>
      <c r="J57" s="141">
        <v>75</v>
      </c>
      <c r="K57" s="142">
        <v>107</v>
      </c>
      <c r="L57" s="141">
        <v>106</v>
      </c>
      <c r="M57" s="140">
        <f t="shared" si="23"/>
        <v>357</v>
      </c>
      <c r="N57" s="146">
        <f t="shared" si="24"/>
        <v>1.9103641456582632</v>
      </c>
      <c r="O57" s="145">
        <v>203</v>
      </c>
      <c r="P57" s="141">
        <v>238</v>
      </c>
      <c r="Q57" s="142">
        <v>1673</v>
      </c>
      <c r="R57" s="141">
        <v>1896</v>
      </c>
      <c r="S57" s="140">
        <f t="shared" si="25"/>
        <v>4010</v>
      </c>
      <c r="T57" s="144">
        <f t="shared" si="26"/>
        <v>0.0002466075169415059</v>
      </c>
      <c r="U57" s="143">
        <v>276</v>
      </c>
      <c r="V57" s="141">
        <v>333</v>
      </c>
      <c r="W57" s="142">
        <v>690</v>
      </c>
      <c r="X57" s="141">
        <v>640</v>
      </c>
      <c r="Y57" s="140">
        <f t="shared" si="27"/>
        <v>1939</v>
      </c>
      <c r="Z57" s="139">
        <f t="shared" si="28"/>
        <v>1.0680763280041257</v>
      </c>
    </row>
    <row r="58" spans="1:26" ht="21" customHeight="1">
      <c r="A58" s="147" t="s">
        <v>448</v>
      </c>
      <c r="B58" s="374" t="s">
        <v>448</v>
      </c>
      <c r="C58" s="145">
        <v>479</v>
      </c>
      <c r="D58" s="141">
        <v>405</v>
      </c>
      <c r="E58" s="142">
        <v>20</v>
      </c>
      <c r="F58" s="141">
        <v>23</v>
      </c>
      <c r="G58" s="140">
        <f t="shared" si="6"/>
        <v>927</v>
      </c>
      <c r="H58" s="144">
        <f t="shared" si="22"/>
        <v>0.00027689991576507417</v>
      </c>
      <c r="I58" s="143">
        <v>386</v>
      </c>
      <c r="J58" s="141">
        <v>381</v>
      </c>
      <c r="K58" s="142">
        <v>54</v>
      </c>
      <c r="L58" s="141">
        <v>40</v>
      </c>
      <c r="M58" s="140">
        <f t="shared" si="23"/>
        <v>861</v>
      </c>
      <c r="N58" s="146">
        <f t="shared" si="24"/>
        <v>0.0766550522648084</v>
      </c>
      <c r="O58" s="145">
        <v>1665</v>
      </c>
      <c r="P58" s="141">
        <v>1632</v>
      </c>
      <c r="Q58" s="142">
        <v>255</v>
      </c>
      <c r="R58" s="141">
        <v>251</v>
      </c>
      <c r="S58" s="140">
        <f t="shared" si="25"/>
        <v>3803</v>
      </c>
      <c r="T58" s="144">
        <f t="shared" si="26"/>
        <v>0.00023387740322407656</v>
      </c>
      <c r="U58" s="143">
        <v>2084</v>
      </c>
      <c r="V58" s="141">
        <v>2002</v>
      </c>
      <c r="W58" s="142">
        <v>152</v>
      </c>
      <c r="X58" s="141">
        <v>133</v>
      </c>
      <c r="Y58" s="140">
        <f t="shared" si="27"/>
        <v>4371</v>
      </c>
      <c r="Z58" s="139">
        <f t="shared" si="28"/>
        <v>-0.12994738046213683</v>
      </c>
    </row>
    <row r="59" spans="1:26" ht="21" customHeight="1">
      <c r="A59" s="147" t="s">
        <v>449</v>
      </c>
      <c r="B59" s="374" t="s">
        <v>450</v>
      </c>
      <c r="C59" s="145">
        <v>0</v>
      </c>
      <c r="D59" s="141">
        <v>0</v>
      </c>
      <c r="E59" s="142">
        <v>474</v>
      </c>
      <c r="F59" s="141">
        <v>431</v>
      </c>
      <c r="G59" s="140">
        <f t="shared" si="6"/>
        <v>905</v>
      </c>
      <c r="H59" s="144">
        <f t="shared" si="22"/>
        <v>0.00027032839672857834</v>
      </c>
      <c r="I59" s="143"/>
      <c r="J59" s="141"/>
      <c r="K59" s="142">
        <v>442</v>
      </c>
      <c r="L59" s="141">
        <v>392</v>
      </c>
      <c r="M59" s="140">
        <f t="shared" si="23"/>
        <v>834</v>
      </c>
      <c r="N59" s="146">
        <f t="shared" si="24"/>
        <v>0.08513189448441238</v>
      </c>
      <c r="O59" s="145"/>
      <c r="P59" s="141"/>
      <c r="Q59" s="142">
        <v>2070</v>
      </c>
      <c r="R59" s="141">
        <v>2080</v>
      </c>
      <c r="S59" s="140">
        <f t="shared" si="25"/>
        <v>4150</v>
      </c>
      <c r="T59" s="144">
        <f t="shared" si="26"/>
        <v>0.0002552172556875934</v>
      </c>
      <c r="U59" s="143"/>
      <c r="V59" s="141"/>
      <c r="W59" s="142">
        <v>2003</v>
      </c>
      <c r="X59" s="141">
        <v>2055</v>
      </c>
      <c r="Y59" s="140">
        <f t="shared" si="27"/>
        <v>4058</v>
      </c>
      <c r="Z59" s="139">
        <f t="shared" si="28"/>
        <v>0.022671266633809806</v>
      </c>
    </row>
    <row r="60" spans="1:26" ht="21" customHeight="1">
      <c r="A60" s="147" t="s">
        <v>451</v>
      </c>
      <c r="B60" s="374" t="s">
        <v>451</v>
      </c>
      <c r="C60" s="145">
        <v>0</v>
      </c>
      <c r="D60" s="141">
        <v>0</v>
      </c>
      <c r="E60" s="142">
        <v>473</v>
      </c>
      <c r="F60" s="141">
        <v>395</v>
      </c>
      <c r="G60" s="140">
        <f t="shared" si="6"/>
        <v>868</v>
      </c>
      <c r="H60" s="144">
        <f t="shared" si="22"/>
        <v>0.0002592762965308354</v>
      </c>
      <c r="I60" s="143"/>
      <c r="J60" s="141"/>
      <c r="K60" s="142">
        <v>561</v>
      </c>
      <c r="L60" s="141">
        <v>462</v>
      </c>
      <c r="M60" s="140">
        <f t="shared" si="23"/>
        <v>1023</v>
      </c>
      <c r="N60" s="146">
        <f t="shared" si="24"/>
        <v>-0.1515151515151515</v>
      </c>
      <c r="O60" s="145"/>
      <c r="P60" s="141"/>
      <c r="Q60" s="142">
        <v>2398</v>
      </c>
      <c r="R60" s="141">
        <v>2136</v>
      </c>
      <c r="S60" s="140">
        <f t="shared" si="25"/>
        <v>4534</v>
      </c>
      <c r="T60" s="144">
        <f t="shared" si="26"/>
        <v>0.0002788325391054334</v>
      </c>
      <c r="U60" s="143"/>
      <c r="V60" s="141"/>
      <c r="W60" s="142">
        <v>2533</v>
      </c>
      <c r="X60" s="141">
        <v>2140</v>
      </c>
      <c r="Y60" s="140">
        <f t="shared" si="27"/>
        <v>4673</v>
      </c>
      <c r="Z60" s="139">
        <f t="shared" si="28"/>
        <v>-0.029745345602396722</v>
      </c>
    </row>
    <row r="61" spans="1:26" ht="21" customHeight="1">
      <c r="A61" s="147" t="s">
        <v>452</v>
      </c>
      <c r="B61" s="374" t="s">
        <v>452</v>
      </c>
      <c r="C61" s="145">
        <v>0</v>
      </c>
      <c r="D61" s="141">
        <v>0</v>
      </c>
      <c r="E61" s="142">
        <v>420</v>
      </c>
      <c r="F61" s="141">
        <v>436</v>
      </c>
      <c r="G61" s="140">
        <f t="shared" si="6"/>
        <v>856</v>
      </c>
      <c r="H61" s="144">
        <f t="shared" si="22"/>
        <v>0.00025569183160183763</v>
      </c>
      <c r="I61" s="143"/>
      <c r="J61" s="141"/>
      <c r="K61" s="142">
        <v>399</v>
      </c>
      <c r="L61" s="141">
        <v>387</v>
      </c>
      <c r="M61" s="140">
        <f t="shared" si="23"/>
        <v>786</v>
      </c>
      <c r="N61" s="146">
        <f t="shared" si="24"/>
        <v>0.08905852417302795</v>
      </c>
      <c r="O61" s="145"/>
      <c r="P61" s="141"/>
      <c r="Q61" s="142">
        <v>2647</v>
      </c>
      <c r="R61" s="141">
        <v>2601</v>
      </c>
      <c r="S61" s="140">
        <f t="shared" si="25"/>
        <v>5248</v>
      </c>
      <c r="T61" s="144">
        <f t="shared" si="26"/>
        <v>0.00032274220671047957</v>
      </c>
      <c r="U61" s="143"/>
      <c r="V61" s="141"/>
      <c r="W61" s="142">
        <v>1880</v>
      </c>
      <c r="X61" s="141">
        <v>1882</v>
      </c>
      <c r="Y61" s="140">
        <f t="shared" si="27"/>
        <v>3762</v>
      </c>
      <c r="Z61" s="139">
        <f t="shared" si="28"/>
        <v>0.3950026581605528</v>
      </c>
    </row>
    <row r="62" spans="1:26" ht="21" customHeight="1" thickBot="1">
      <c r="A62" s="138" t="s">
        <v>56</v>
      </c>
      <c r="B62" s="375" t="s">
        <v>56</v>
      </c>
      <c r="C62" s="136">
        <v>1547</v>
      </c>
      <c r="D62" s="132">
        <v>1777</v>
      </c>
      <c r="E62" s="133">
        <v>7584</v>
      </c>
      <c r="F62" s="132">
        <v>7551</v>
      </c>
      <c r="G62" s="131">
        <f t="shared" si="6"/>
        <v>18459</v>
      </c>
      <c r="H62" s="135">
        <f t="shared" si="22"/>
        <v>0.005513803177030749</v>
      </c>
      <c r="I62" s="134">
        <v>2819</v>
      </c>
      <c r="J62" s="132">
        <v>2978</v>
      </c>
      <c r="K62" s="133">
        <v>6297</v>
      </c>
      <c r="L62" s="132">
        <v>6135</v>
      </c>
      <c r="M62" s="131">
        <f t="shared" si="23"/>
        <v>18229</v>
      </c>
      <c r="N62" s="137">
        <f t="shared" si="24"/>
        <v>0.012617258214932203</v>
      </c>
      <c r="O62" s="136">
        <v>9256</v>
      </c>
      <c r="P62" s="132">
        <v>9332</v>
      </c>
      <c r="Q62" s="133">
        <v>38053</v>
      </c>
      <c r="R62" s="132">
        <v>37574</v>
      </c>
      <c r="S62" s="131">
        <f t="shared" si="25"/>
        <v>94215</v>
      </c>
      <c r="T62" s="135">
        <f t="shared" si="26"/>
        <v>0.0057940466854473766</v>
      </c>
      <c r="U62" s="134">
        <v>15263</v>
      </c>
      <c r="V62" s="132">
        <v>14736</v>
      </c>
      <c r="W62" s="133">
        <v>32229</v>
      </c>
      <c r="X62" s="132">
        <v>31726</v>
      </c>
      <c r="Y62" s="131">
        <f t="shared" si="27"/>
        <v>93954</v>
      </c>
      <c r="Z62" s="130">
        <f t="shared" si="28"/>
        <v>0.0027779551695510385</v>
      </c>
    </row>
    <row r="63" spans="1:2" ht="15" thickTop="1">
      <c r="A63" s="129" t="s">
        <v>43</v>
      </c>
      <c r="B63" s="129"/>
    </row>
    <row r="64" spans="1:2" ht="15">
      <c r="A64" s="129" t="s">
        <v>147</v>
      </c>
      <c r="B64" s="129"/>
    </row>
    <row r="65" spans="1:3" ht="14.25">
      <c r="A65" s="376" t="s">
        <v>123</v>
      </c>
      <c r="B65" s="377"/>
      <c r="C65" s="377"/>
    </row>
  </sheetData>
  <sheetProtection/>
  <mergeCells count="27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63:Z65536 N63:N65536 Z3 N3 N5:N8 Z5:Z8">
    <cfRule type="cellIs" priority="3" dxfId="93" operator="lessThan" stopIfTrue="1">
      <formula>0</formula>
    </cfRule>
  </conditionalFormatting>
  <conditionalFormatting sqref="N9:N62 Z9:Z62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4"/>
  <sheetViews>
    <sheetView showGridLines="0" zoomScale="80" zoomScaleNormal="80" zoomScalePageLayoutView="0" workbookViewId="0" topLeftCell="A1">
      <selection activeCell="U10" sqref="U10:X61"/>
    </sheetView>
  </sheetViews>
  <sheetFormatPr defaultColWidth="8.00390625" defaultRowHeight="15"/>
  <cols>
    <col min="1" max="1" width="30.28125" style="128" customWidth="1"/>
    <col min="2" max="2" width="40.28125" style="128" bestFit="1" customWidth="1"/>
    <col min="3" max="3" width="9.7109375" style="128" customWidth="1"/>
    <col min="4" max="4" width="10.28125" style="128" customWidth="1"/>
    <col min="5" max="5" width="8.7109375" style="128" bestFit="1" customWidth="1"/>
    <col min="6" max="6" width="10.7109375" style="128" bestFit="1" customWidth="1"/>
    <col min="7" max="7" width="10.00390625" style="128" customWidth="1"/>
    <col min="8" max="8" width="10.7109375" style="128" customWidth="1"/>
    <col min="9" max="9" width="9.28125" style="128" customWidth="1"/>
    <col min="10" max="10" width="11.7109375" style="128" bestFit="1" customWidth="1"/>
    <col min="11" max="11" width="9.00390625" style="128" bestFit="1" customWidth="1"/>
    <col min="12" max="12" width="10.7109375" style="128" bestFit="1" customWidth="1"/>
    <col min="13" max="13" width="9.8515625" style="128" customWidth="1"/>
    <col min="14" max="14" width="10.00390625" style="128" customWidth="1"/>
    <col min="15" max="15" width="10.28125" style="128" customWidth="1"/>
    <col min="16" max="16" width="12.28125" style="128" bestFit="1" customWidth="1"/>
    <col min="17" max="17" width="9.28125" style="128" customWidth="1"/>
    <col min="18" max="18" width="10.7109375" style="128" bestFit="1" customWidth="1"/>
    <col min="19" max="19" width="11.8515625" style="128" customWidth="1"/>
    <col min="20" max="20" width="10.140625" style="128" customWidth="1"/>
    <col min="21" max="21" width="10.28125" style="128" customWidth="1"/>
    <col min="22" max="22" width="11.7109375" style="128" bestFit="1" customWidth="1"/>
    <col min="23" max="24" width="10.28125" style="128" customWidth="1"/>
    <col min="25" max="25" width="10.7109375" style="128" customWidth="1"/>
    <col min="26" max="26" width="9.8515625" style="128" bestFit="1" customWidth="1"/>
    <col min="27" max="16384" width="8.00390625" style="128" customWidth="1"/>
  </cols>
  <sheetData>
    <row r="1" spans="1:2" ht="18.75" thickBot="1">
      <c r="A1" s="493" t="s">
        <v>28</v>
      </c>
      <c r="B1" s="494"/>
    </row>
    <row r="2" ht="5.25" customHeight="1" thickBot="1"/>
    <row r="3" spans="1:26" ht="24" customHeight="1" thickTop="1">
      <c r="A3" s="576" t="s">
        <v>124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8"/>
    </row>
    <row r="4" spans="1:26" ht="21" customHeight="1" thickBot="1">
      <c r="A4" s="590" t="s">
        <v>45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2"/>
    </row>
    <row r="5" spans="1:26" s="174" customFormat="1" ht="19.5" customHeight="1" thickBot="1" thickTop="1">
      <c r="A5" s="579" t="s">
        <v>121</v>
      </c>
      <c r="B5" s="672" t="s">
        <v>122</v>
      </c>
      <c r="C5" s="675" t="s">
        <v>36</v>
      </c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7"/>
      <c r="O5" s="678" t="s">
        <v>35</v>
      </c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677"/>
    </row>
    <row r="6" spans="1:26" s="173" customFormat="1" ht="26.25" customHeight="1" thickBot="1">
      <c r="A6" s="580"/>
      <c r="B6" s="673"/>
      <c r="C6" s="668" t="s">
        <v>153</v>
      </c>
      <c r="D6" s="669"/>
      <c r="E6" s="669"/>
      <c r="F6" s="669"/>
      <c r="G6" s="670"/>
      <c r="H6" s="679" t="s">
        <v>34</v>
      </c>
      <c r="I6" s="668" t="s">
        <v>154</v>
      </c>
      <c r="J6" s="669"/>
      <c r="K6" s="669"/>
      <c r="L6" s="669"/>
      <c r="M6" s="670"/>
      <c r="N6" s="679" t="s">
        <v>33</v>
      </c>
      <c r="O6" s="671" t="s">
        <v>155</v>
      </c>
      <c r="P6" s="669"/>
      <c r="Q6" s="669"/>
      <c r="R6" s="669"/>
      <c r="S6" s="670"/>
      <c r="T6" s="679" t="s">
        <v>34</v>
      </c>
      <c r="U6" s="671" t="s">
        <v>156</v>
      </c>
      <c r="V6" s="669"/>
      <c r="W6" s="669"/>
      <c r="X6" s="669"/>
      <c r="Y6" s="670"/>
      <c r="Z6" s="679" t="s">
        <v>33</v>
      </c>
    </row>
    <row r="7" spans="1:26" s="168" customFormat="1" ht="26.25" customHeight="1">
      <c r="A7" s="581"/>
      <c r="B7" s="673"/>
      <c r="C7" s="573" t="s">
        <v>22</v>
      </c>
      <c r="D7" s="589"/>
      <c r="E7" s="568" t="s">
        <v>21</v>
      </c>
      <c r="F7" s="589"/>
      <c r="G7" s="570" t="s">
        <v>17</v>
      </c>
      <c r="H7" s="584"/>
      <c r="I7" s="682" t="s">
        <v>22</v>
      </c>
      <c r="J7" s="589"/>
      <c r="K7" s="568" t="s">
        <v>21</v>
      </c>
      <c r="L7" s="589"/>
      <c r="M7" s="570" t="s">
        <v>17</v>
      </c>
      <c r="N7" s="584"/>
      <c r="O7" s="682" t="s">
        <v>22</v>
      </c>
      <c r="P7" s="589"/>
      <c r="Q7" s="568" t="s">
        <v>21</v>
      </c>
      <c r="R7" s="589"/>
      <c r="S7" s="570" t="s">
        <v>17</v>
      </c>
      <c r="T7" s="584"/>
      <c r="U7" s="682" t="s">
        <v>22</v>
      </c>
      <c r="V7" s="589"/>
      <c r="W7" s="568" t="s">
        <v>21</v>
      </c>
      <c r="X7" s="589"/>
      <c r="Y7" s="570" t="s">
        <v>17</v>
      </c>
      <c r="Z7" s="584"/>
    </row>
    <row r="8" spans="1:26" s="168" customFormat="1" ht="19.5" customHeight="1" thickBot="1">
      <c r="A8" s="582"/>
      <c r="B8" s="674"/>
      <c r="C8" s="171" t="s">
        <v>31</v>
      </c>
      <c r="D8" s="169" t="s">
        <v>30</v>
      </c>
      <c r="E8" s="170" t="s">
        <v>31</v>
      </c>
      <c r="F8" s="378" t="s">
        <v>30</v>
      </c>
      <c r="G8" s="681"/>
      <c r="H8" s="680"/>
      <c r="I8" s="171" t="s">
        <v>31</v>
      </c>
      <c r="J8" s="169" t="s">
        <v>30</v>
      </c>
      <c r="K8" s="170" t="s">
        <v>31</v>
      </c>
      <c r="L8" s="378" t="s">
        <v>30</v>
      </c>
      <c r="M8" s="681"/>
      <c r="N8" s="680"/>
      <c r="O8" s="171" t="s">
        <v>31</v>
      </c>
      <c r="P8" s="169" t="s">
        <v>30</v>
      </c>
      <c r="Q8" s="170" t="s">
        <v>31</v>
      </c>
      <c r="R8" s="378" t="s">
        <v>30</v>
      </c>
      <c r="S8" s="681"/>
      <c r="T8" s="680"/>
      <c r="U8" s="171" t="s">
        <v>31</v>
      </c>
      <c r="V8" s="169" t="s">
        <v>30</v>
      </c>
      <c r="W8" s="170" t="s">
        <v>31</v>
      </c>
      <c r="X8" s="378" t="s">
        <v>30</v>
      </c>
      <c r="Y8" s="681"/>
      <c r="Z8" s="680"/>
    </row>
    <row r="9" spans="1:26" s="157" customFormat="1" ht="18" customHeight="1" thickBot="1" thickTop="1">
      <c r="A9" s="167" t="s">
        <v>24</v>
      </c>
      <c r="B9" s="372"/>
      <c r="C9" s="166">
        <f>SUM(C10:C61)</f>
        <v>13461.618999999999</v>
      </c>
      <c r="D9" s="160">
        <f>SUM(D10:D61)</f>
        <v>13461.619000000004</v>
      </c>
      <c r="E9" s="161">
        <f>SUM(E10:E61)</f>
        <v>1292.6600000000003</v>
      </c>
      <c r="F9" s="160">
        <f>SUM(F10:F61)</f>
        <v>1292.66</v>
      </c>
      <c r="G9" s="159">
        <f aca="true" t="shared" si="0" ref="G9:G20">SUM(C9:F9)</f>
        <v>29508.558000000005</v>
      </c>
      <c r="H9" s="163">
        <f aca="true" t="shared" si="1" ref="H9:H61">G9/$G$9</f>
        <v>1</v>
      </c>
      <c r="I9" s="162">
        <f>SUM(I10:I61)</f>
        <v>11758.838000000002</v>
      </c>
      <c r="J9" s="160">
        <f>SUM(J10:J61)</f>
        <v>11758.838</v>
      </c>
      <c r="K9" s="161">
        <f>SUM(K10:K61)</f>
        <v>1480.0359999999996</v>
      </c>
      <c r="L9" s="160">
        <f>SUM(L10:L61)</f>
        <v>1480.0359999999998</v>
      </c>
      <c r="M9" s="159">
        <f aca="true" t="shared" si="2" ref="M9:M20">SUM(I9:L9)</f>
        <v>26477.748</v>
      </c>
      <c r="N9" s="165">
        <f aca="true" t="shared" si="3" ref="N9:N20">IF(ISERROR(G9/M9-1),"         /0",(G9/M9-1))</f>
        <v>0.11446630582026862</v>
      </c>
      <c r="O9" s="164">
        <f>SUM(O10:O61)</f>
        <v>58644.64300000005</v>
      </c>
      <c r="P9" s="160">
        <f>SUM(P10:P61)</f>
        <v>58644.643</v>
      </c>
      <c r="Q9" s="161">
        <f>SUM(Q10:Q61)</f>
        <v>5661.021999999999</v>
      </c>
      <c r="R9" s="160">
        <f>SUM(R10:R61)</f>
        <v>5661.021999999998</v>
      </c>
      <c r="S9" s="159">
        <f aca="true" t="shared" si="4" ref="S9:S20">SUM(O9:R9)</f>
        <v>128611.33000000005</v>
      </c>
      <c r="T9" s="163">
        <f aca="true" t="shared" si="5" ref="T9:T61">S9/$S$9</f>
        <v>1</v>
      </c>
      <c r="U9" s="162">
        <f>SUM(U10:U61)</f>
        <v>51678.693</v>
      </c>
      <c r="V9" s="160">
        <f>SUM(V10:V61)</f>
        <v>51678.69299999997</v>
      </c>
      <c r="W9" s="161">
        <f>SUM(W10:W61)</f>
        <v>6181.831000000002</v>
      </c>
      <c r="X9" s="160">
        <f>SUM(X10:X61)</f>
        <v>6181.830999999998</v>
      </c>
      <c r="Y9" s="159">
        <f aca="true" t="shared" si="6" ref="Y9:Y20">SUM(U9:X9)</f>
        <v>115721.04799999998</v>
      </c>
      <c r="Z9" s="158">
        <f>IF(ISERROR(S9/Y9-1),"         /0",(S9/Y9-1))</f>
        <v>0.11139098913103584</v>
      </c>
    </row>
    <row r="10" spans="1:26" ht="18.75" customHeight="1" thickTop="1">
      <c r="A10" s="156" t="s">
        <v>358</v>
      </c>
      <c r="B10" s="373" t="s">
        <v>359</v>
      </c>
      <c r="C10" s="154">
        <v>6675.764999999999</v>
      </c>
      <c r="D10" s="150">
        <v>4890.537000000001</v>
      </c>
      <c r="E10" s="151">
        <v>258.86899999999997</v>
      </c>
      <c r="F10" s="150">
        <v>87.458</v>
      </c>
      <c r="G10" s="149">
        <f t="shared" si="0"/>
        <v>11912.629</v>
      </c>
      <c r="H10" s="153">
        <f t="shared" si="1"/>
        <v>0.4037008179118749</v>
      </c>
      <c r="I10" s="152">
        <v>5610.124000000001</v>
      </c>
      <c r="J10" s="150">
        <v>4552.021000000002</v>
      </c>
      <c r="K10" s="151">
        <v>368.11800000000005</v>
      </c>
      <c r="L10" s="150">
        <v>154.91999999999996</v>
      </c>
      <c r="M10" s="149">
        <f t="shared" si="2"/>
        <v>10685.183000000003</v>
      </c>
      <c r="N10" s="155">
        <f t="shared" si="3"/>
        <v>0.11487365260847637</v>
      </c>
      <c r="O10" s="154">
        <v>27944.778000000006</v>
      </c>
      <c r="P10" s="150">
        <v>21747.43499999999</v>
      </c>
      <c r="Q10" s="151">
        <v>1473.5460000000003</v>
      </c>
      <c r="R10" s="150">
        <v>459.04700000000037</v>
      </c>
      <c r="S10" s="149">
        <f t="shared" si="4"/>
        <v>51624.806</v>
      </c>
      <c r="T10" s="153">
        <f t="shared" si="5"/>
        <v>0.40140169610251275</v>
      </c>
      <c r="U10" s="152">
        <v>23713.705</v>
      </c>
      <c r="V10" s="150">
        <v>20295.064999999988</v>
      </c>
      <c r="W10" s="151">
        <v>1576.9319999999996</v>
      </c>
      <c r="X10" s="150">
        <v>535.0670000000003</v>
      </c>
      <c r="Y10" s="149">
        <f t="shared" si="6"/>
        <v>46120.76899999999</v>
      </c>
      <c r="Z10" s="148">
        <f aca="true" t="shared" si="7" ref="Z10:Z20">IF(ISERROR(S10/Y10-1),"         /0",IF(S10/Y10&gt;5,"  *  ",(S10/Y10-1)))</f>
        <v>0.11933966235471938</v>
      </c>
    </row>
    <row r="11" spans="1:26" ht="18.75" customHeight="1">
      <c r="A11" s="156" t="s">
        <v>360</v>
      </c>
      <c r="B11" s="373" t="s">
        <v>361</v>
      </c>
      <c r="C11" s="154">
        <v>1386.718</v>
      </c>
      <c r="D11" s="150">
        <v>1663.145</v>
      </c>
      <c r="E11" s="151">
        <v>27.571</v>
      </c>
      <c r="F11" s="150">
        <v>7.947000000000001</v>
      </c>
      <c r="G11" s="149">
        <f t="shared" si="0"/>
        <v>3085.3810000000003</v>
      </c>
      <c r="H11" s="153">
        <f>G11/$G$9</f>
        <v>0.10455885373998959</v>
      </c>
      <c r="I11" s="152">
        <v>1366.269</v>
      </c>
      <c r="J11" s="150">
        <v>1180.2379999999998</v>
      </c>
      <c r="K11" s="151">
        <v>73.714</v>
      </c>
      <c r="L11" s="150">
        <v>150.281</v>
      </c>
      <c r="M11" s="149">
        <f t="shared" si="2"/>
        <v>2770.5019999999995</v>
      </c>
      <c r="N11" s="155">
        <f t="shared" si="3"/>
        <v>0.11365413199485186</v>
      </c>
      <c r="O11" s="154">
        <v>5826.629000000001</v>
      </c>
      <c r="P11" s="150">
        <v>6727.106000000001</v>
      </c>
      <c r="Q11" s="151">
        <v>205.19600000000005</v>
      </c>
      <c r="R11" s="150">
        <v>324.0079999999999</v>
      </c>
      <c r="S11" s="149">
        <f t="shared" si="4"/>
        <v>13082.939</v>
      </c>
      <c r="T11" s="153">
        <f>S11/$S$9</f>
        <v>0.10172462255075035</v>
      </c>
      <c r="U11" s="152">
        <v>5499.018</v>
      </c>
      <c r="V11" s="150">
        <v>4697.272000000001</v>
      </c>
      <c r="W11" s="151">
        <v>319.066</v>
      </c>
      <c r="X11" s="150">
        <v>432.73999999999995</v>
      </c>
      <c r="Y11" s="149">
        <f t="shared" si="6"/>
        <v>10948.096000000001</v>
      </c>
      <c r="Z11" s="148">
        <f t="shared" si="7"/>
        <v>0.19499673733222633</v>
      </c>
    </row>
    <row r="12" spans="1:26" ht="18.75" customHeight="1">
      <c r="A12" s="147" t="s">
        <v>362</v>
      </c>
      <c r="B12" s="374" t="s">
        <v>363</v>
      </c>
      <c r="C12" s="145">
        <v>1216.1829999999998</v>
      </c>
      <c r="D12" s="141">
        <v>1061.963</v>
      </c>
      <c r="E12" s="142">
        <v>42.431</v>
      </c>
      <c r="F12" s="141">
        <v>14.443999999999999</v>
      </c>
      <c r="G12" s="140">
        <f t="shared" si="0"/>
        <v>2335.0209999999997</v>
      </c>
      <c r="H12" s="144">
        <f t="shared" si="1"/>
        <v>0.07913029840360208</v>
      </c>
      <c r="I12" s="143">
        <v>872.658</v>
      </c>
      <c r="J12" s="141">
        <v>880.774</v>
      </c>
      <c r="K12" s="142">
        <v>50.25900000000001</v>
      </c>
      <c r="L12" s="141">
        <v>36.99600000000001</v>
      </c>
      <c r="M12" s="140">
        <f t="shared" si="2"/>
        <v>1840.6870000000001</v>
      </c>
      <c r="N12" s="146">
        <f t="shared" si="3"/>
        <v>0.26855951066096484</v>
      </c>
      <c r="O12" s="145">
        <v>5147.219999999999</v>
      </c>
      <c r="P12" s="141">
        <v>4142.115000000002</v>
      </c>
      <c r="Q12" s="142">
        <v>181.08400000000003</v>
      </c>
      <c r="R12" s="141">
        <v>82.84900000000002</v>
      </c>
      <c r="S12" s="140">
        <f t="shared" si="4"/>
        <v>9553.268000000002</v>
      </c>
      <c r="T12" s="144">
        <f t="shared" si="5"/>
        <v>0.07428014312580392</v>
      </c>
      <c r="U12" s="143">
        <v>4287.617000000002</v>
      </c>
      <c r="V12" s="141">
        <v>3850.156</v>
      </c>
      <c r="W12" s="142">
        <v>223.91299999999998</v>
      </c>
      <c r="X12" s="141">
        <v>144.16300000000004</v>
      </c>
      <c r="Y12" s="140">
        <f t="shared" si="6"/>
        <v>8505.849000000002</v>
      </c>
      <c r="Z12" s="139">
        <f t="shared" si="7"/>
        <v>0.1231410291906192</v>
      </c>
    </row>
    <row r="13" spans="1:26" ht="18.75" customHeight="1">
      <c r="A13" s="147" t="s">
        <v>366</v>
      </c>
      <c r="B13" s="374" t="s">
        <v>367</v>
      </c>
      <c r="C13" s="145">
        <v>912.017</v>
      </c>
      <c r="D13" s="141">
        <v>1225.247</v>
      </c>
      <c r="E13" s="142">
        <v>6.646999999999999</v>
      </c>
      <c r="F13" s="141">
        <v>23.57</v>
      </c>
      <c r="G13" s="140">
        <f t="shared" si="0"/>
        <v>2167.481</v>
      </c>
      <c r="H13" s="144">
        <f t="shared" si="1"/>
        <v>0.07345262347282439</v>
      </c>
      <c r="I13" s="143">
        <v>819.2520000000001</v>
      </c>
      <c r="J13" s="141">
        <v>1110.009</v>
      </c>
      <c r="K13" s="142">
        <v>7.922</v>
      </c>
      <c r="L13" s="141">
        <v>13.019</v>
      </c>
      <c r="M13" s="140">
        <f t="shared" si="2"/>
        <v>1950.202</v>
      </c>
      <c r="N13" s="146">
        <f t="shared" si="3"/>
        <v>0.11141358690022884</v>
      </c>
      <c r="O13" s="145">
        <v>3954.463</v>
      </c>
      <c r="P13" s="141">
        <v>5275.422</v>
      </c>
      <c r="Q13" s="142">
        <v>39.841</v>
      </c>
      <c r="R13" s="141">
        <v>70.168</v>
      </c>
      <c r="S13" s="140">
        <f t="shared" si="4"/>
        <v>9339.894</v>
      </c>
      <c r="T13" s="144">
        <f t="shared" si="5"/>
        <v>0.07262108245051192</v>
      </c>
      <c r="U13" s="143">
        <v>3406.703000000002</v>
      </c>
      <c r="V13" s="141">
        <v>4608.829000000002</v>
      </c>
      <c r="W13" s="142">
        <v>44.53800000000001</v>
      </c>
      <c r="X13" s="141">
        <v>82.68500000000003</v>
      </c>
      <c r="Y13" s="140">
        <f t="shared" si="6"/>
        <v>8142.755000000006</v>
      </c>
      <c r="Z13" s="139">
        <f t="shared" si="7"/>
        <v>0.1470189143600653</v>
      </c>
    </row>
    <row r="14" spans="1:26" ht="18.75" customHeight="1">
      <c r="A14" s="147" t="s">
        <v>372</v>
      </c>
      <c r="B14" s="374" t="s">
        <v>373</v>
      </c>
      <c r="C14" s="145">
        <v>222.3679999999999</v>
      </c>
      <c r="D14" s="141">
        <v>971.9300000000001</v>
      </c>
      <c r="E14" s="142">
        <v>24.220000000000002</v>
      </c>
      <c r="F14" s="141">
        <v>216.723</v>
      </c>
      <c r="G14" s="140">
        <f aca="true" t="shared" si="8" ref="G14:G19">SUM(C14:F14)</f>
        <v>1435.241</v>
      </c>
      <c r="H14" s="144">
        <f aca="true" t="shared" si="9" ref="H14:H19">G14/$G$9</f>
        <v>0.04863812728497271</v>
      </c>
      <c r="I14" s="143">
        <v>233.64100000000002</v>
      </c>
      <c r="J14" s="141">
        <v>709.1949999999999</v>
      </c>
      <c r="K14" s="142">
        <v>69.086</v>
      </c>
      <c r="L14" s="141">
        <v>148.15599999999998</v>
      </c>
      <c r="M14" s="140">
        <f aca="true" t="shared" si="10" ref="M14:M19">SUM(I14:L14)</f>
        <v>1160.078</v>
      </c>
      <c r="N14" s="146">
        <f aca="true" t="shared" si="11" ref="N14:N19">IF(ISERROR(G14/M14-1),"         /0",(G14/M14-1))</f>
        <v>0.237193533538262</v>
      </c>
      <c r="O14" s="145">
        <v>1041.803</v>
      </c>
      <c r="P14" s="141">
        <v>4229.890999999999</v>
      </c>
      <c r="Q14" s="142">
        <v>127.47299999999998</v>
      </c>
      <c r="R14" s="141">
        <v>1075.5199999999998</v>
      </c>
      <c r="S14" s="140">
        <f aca="true" t="shared" si="12" ref="S14:S19">SUM(O14:R14)</f>
        <v>6474.686999999998</v>
      </c>
      <c r="T14" s="144">
        <f aca="true" t="shared" si="13" ref="T14:T19">S14/$S$9</f>
        <v>0.050343052979857965</v>
      </c>
      <c r="U14" s="143">
        <v>1089.0830000000003</v>
      </c>
      <c r="V14" s="141">
        <v>3304.4099999999994</v>
      </c>
      <c r="W14" s="142">
        <v>401.868</v>
      </c>
      <c r="X14" s="141">
        <v>1020.1329999999999</v>
      </c>
      <c r="Y14" s="140">
        <f aca="true" t="shared" si="14" ref="Y14:Y19">SUM(U14:X14)</f>
        <v>5815.494</v>
      </c>
      <c r="Z14" s="139">
        <f t="shared" si="7"/>
        <v>0.11335116156942093</v>
      </c>
    </row>
    <row r="15" spans="1:26" ht="18.75" customHeight="1">
      <c r="A15" s="147" t="s">
        <v>395</v>
      </c>
      <c r="B15" s="374" t="s">
        <v>396</v>
      </c>
      <c r="C15" s="145">
        <v>678.086</v>
      </c>
      <c r="D15" s="141">
        <v>563.325</v>
      </c>
      <c r="E15" s="142">
        <v>7.107</v>
      </c>
      <c r="F15" s="141">
        <v>4.232</v>
      </c>
      <c r="G15" s="140">
        <f t="shared" si="8"/>
        <v>1252.75</v>
      </c>
      <c r="H15" s="144">
        <f t="shared" si="9"/>
        <v>0.04245378577970499</v>
      </c>
      <c r="I15" s="143">
        <v>599.5490000000001</v>
      </c>
      <c r="J15" s="141">
        <v>538.748</v>
      </c>
      <c r="K15" s="142">
        <v>3.6</v>
      </c>
      <c r="L15" s="141">
        <v>10.045000000000002</v>
      </c>
      <c r="M15" s="140">
        <f t="shared" si="10"/>
        <v>1151.942</v>
      </c>
      <c r="N15" s="146">
        <f t="shared" si="11"/>
        <v>0.08751135039784996</v>
      </c>
      <c r="O15" s="145">
        <v>3442.5130000000004</v>
      </c>
      <c r="P15" s="141">
        <v>2554.1980000000003</v>
      </c>
      <c r="Q15" s="142">
        <v>26.978</v>
      </c>
      <c r="R15" s="141">
        <v>14.927</v>
      </c>
      <c r="S15" s="140">
        <f t="shared" si="12"/>
        <v>6038.616000000001</v>
      </c>
      <c r="T15" s="144">
        <f t="shared" si="13"/>
        <v>0.046952441903835365</v>
      </c>
      <c r="U15" s="143">
        <v>2841.4269999999997</v>
      </c>
      <c r="V15" s="141">
        <v>2098.3959999999997</v>
      </c>
      <c r="W15" s="142">
        <v>5.47</v>
      </c>
      <c r="X15" s="141">
        <v>16.929</v>
      </c>
      <c r="Y15" s="140">
        <f t="shared" si="14"/>
        <v>4962.222</v>
      </c>
      <c r="Z15" s="139">
        <f t="shared" si="7"/>
        <v>0.2169177437043326</v>
      </c>
    </row>
    <row r="16" spans="1:26" ht="18.75" customHeight="1">
      <c r="A16" s="147" t="s">
        <v>364</v>
      </c>
      <c r="B16" s="374" t="s">
        <v>365</v>
      </c>
      <c r="C16" s="145">
        <v>335.262</v>
      </c>
      <c r="D16" s="141">
        <v>499.42300000000006</v>
      </c>
      <c r="E16" s="142">
        <v>2.371</v>
      </c>
      <c r="F16" s="141">
        <v>4.561</v>
      </c>
      <c r="G16" s="140">
        <f t="shared" si="8"/>
        <v>841.6170000000001</v>
      </c>
      <c r="H16" s="144">
        <f t="shared" si="9"/>
        <v>0.028521115806472142</v>
      </c>
      <c r="I16" s="143">
        <v>519.355</v>
      </c>
      <c r="J16" s="141">
        <v>464.3309999999999</v>
      </c>
      <c r="K16" s="142">
        <v>1.899</v>
      </c>
      <c r="L16" s="141">
        <v>3.4279999999999995</v>
      </c>
      <c r="M16" s="140">
        <f t="shared" si="10"/>
        <v>989.0129999999999</v>
      </c>
      <c r="N16" s="146">
        <f t="shared" si="11"/>
        <v>-0.14903343029869154</v>
      </c>
      <c r="O16" s="145">
        <v>1564.6879999999994</v>
      </c>
      <c r="P16" s="141">
        <v>2405.168999999999</v>
      </c>
      <c r="Q16" s="142">
        <v>12.655999999999997</v>
      </c>
      <c r="R16" s="141">
        <v>14.523999999999997</v>
      </c>
      <c r="S16" s="140">
        <f t="shared" si="12"/>
        <v>3997.036999999998</v>
      </c>
      <c r="T16" s="144">
        <f t="shared" si="13"/>
        <v>0.031078420540398707</v>
      </c>
      <c r="U16" s="143">
        <v>1872.4869999999999</v>
      </c>
      <c r="V16" s="141">
        <v>2085.3210000000004</v>
      </c>
      <c r="W16" s="142">
        <v>7.301999999999999</v>
      </c>
      <c r="X16" s="141">
        <v>9.779999999999998</v>
      </c>
      <c r="Y16" s="140">
        <f t="shared" si="14"/>
        <v>3974.8900000000003</v>
      </c>
      <c r="Z16" s="139">
        <f>IF(ISERROR(S16/Y16-1),"         /0",IF(S16/Y16&gt;5,"  *  ",(S16/Y16-1)))</f>
        <v>0.005571726513186048</v>
      </c>
    </row>
    <row r="17" spans="1:26" ht="18.75" customHeight="1">
      <c r="A17" s="147" t="s">
        <v>439</v>
      </c>
      <c r="B17" s="374" t="s">
        <v>439</v>
      </c>
      <c r="C17" s="145">
        <v>206.661</v>
      </c>
      <c r="D17" s="141">
        <v>66.971</v>
      </c>
      <c r="E17" s="142">
        <v>190.354</v>
      </c>
      <c r="F17" s="141">
        <v>38.684</v>
      </c>
      <c r="G17" s="140">
        <f t="shared" si="8"/>
        <v>502.66999999999996</v>
      </c>
      <c r="H17" s="144">
        <f t="shared" si="9"/>
        <v>0.01703471921603217</v>
      </c>
      <c r="I17" s="143">
        <v>107.71099999999998</v>
      </c>
      <c r="J17" s="141">
        <v>72.37300000000002</v>
      </c>
      <c r="K17" s="142">
        <v>72.415</v>
      </c>
      <c r="L17" s="141">
        <v>21.846999999999998</v>
      </c>
      <c r="M17" s="140">
        <f t="shared" si="10"/>
        <v>274.346</v>
      </c>
      <c r="N17" s="146">
        <f t="shared" si="11"/>
        <v>0.8322483287527427</v>
      </c>
      <c r="O17" s="145">
        <v>1163.7030000000002</v>
      </c>
      <c r="P17" s="141">
        <v>354.232</v>
      </c>
      <c r="Q17" s="142">
        <v>439.4429999999999</v>
      </c>
      <c r="R17" s="141">
        <v>95.20200000000003</v>
      </c>
      <c r="S17" s="140">
        <f t="shared" si="12"/>
        <v>2052.5800000000004</v>
      </c>
      <c r="T17" s="144">
        <f t="shared" si="13"/>
        <v>0.015959558150903188</v>
      </c>
      <c r="U17" s="143">
        <v>960.7659999999997</v>
      </c>
      <c r="V17" s="141">
        <v>473.986</v>
      </c>
      <c r="W17" s="142">
        <v>438.23999999999995</v>
      </c>
      <c r="X17" s="141">
        <v>79.23699999999998</v>
      </c>
      <c r="Y17" s="140">
        <f t="shared" si="14"/>
        <v>1952.2289999999998</v>
      </c>
      <c r="Z17" s="139">
        <f>IF(ISERROR(S17/Y17-1),"         /0",IF(S17/Y17&gt;5,"  *  ",(S17/Y17-1)))</f>
        <v>0.05140329336363747</v>
      </c>
    </row>
    <row r="18" spans="1:26" ht="18.75" customHeight="1">
      <c r="A18" s="147" t="s">
        <v>370</v>
      </c>
      <c r="B18" s="374" t="s">
        <v>371</v>
      </c>
      <c r="C18" s="145">
        <v>279.28</v>
      </c>
      <c r="D18" s="141">
        <v>165.17199999999997</v>
      </c>
      <c r="E18" s="142">
        <v>36.779</v>
      </c>
      <c r="F18" s="141">
        <v>0</v>
      </c>
      <c r="G18" s="140">
        <f t="shared" si="8"/>
        <v>481.23099999999994</v>
      </c>
      <c r="H18" s="144">
        <f t="shared" si="9"/>
        <v>0.01630818422235339</v>
      </c>
      <c r="I18" s="143">
        <v>166.918</v>
      </c>
      <c r="J18" s="141">
        <v>111.18700000000001</v>
      </c>
      <c r="K18" s="142">
        <v>12.444</v>
      </c>
      <c r="L18" s="141">
        <v>11.456</v>
      </c>
      <c r="M18" s="140">
        <f t="shared" si="10"/>
        <v>302.00500000000005</v>
      </c>
      <c r="N18" s="146">
        <f t="shared" si="11"/>
        <v>0.5934537507657154</v>
      </c>
      <c r="O18" s="145">
        <v>1303.4509999999996</v>
      </c>
      <c r="P18" s="141">
        <v>712.1689999999998</v>
      </c>
      <c r="Q18" s="142">
        <v>182.2</v>
      </c>
      <c r="R18" s="141">
        <v>9.342999999999998</v>
      </c>
      <c r="S18" s="140">
        <f t="shared" si="12"/>
        <v>2207.162999999999</v>
      </c>
      <c r="T18" s="144">
        <f t="shared" si="13"/>
        <v>0.017161497357969926</v>
      </c>
      <c r="U18" s="143">
        <v>703.8490000000002</v>
      </c>
      <c r="V18" s="141">
        <v>535.769</v>
      </c>
      <c r="W18" s="142">
        <v>110.02900000000002</v>
      </c>
      <c r="X18" s="141">
        <v>37.285000000000004</v>
      </c>
      <c r="Y18" s="140">
        <f t="shared" si="14"/>
        <v>1386.9320000000002</v>
      </c>
      <c r="Z18" s="139">
        <f>IF(ISERROR(S18/Y18-1),"         /0",IF(S18/Y18&gt;5,"  *  ",(S18/Y18-1)))</f>
        <v>0.5913995783499109</v>
      </c>
    </row>
    <row r="19" spans="1:26" ht="18.75" customHeight="1">
      <c r="A19" s="147" t="s">
        <v>438</v>
      </c>
      <c r="B19" s="374" t="s">
        <v>438</v>
      </c>
      <c r="C19" s="145">
        <v>62.818999999999996</v>
      </c>
      <c r="D19" s="141">
        <v>184.224</v>
      </c>
      <c r="E19" s="142">
        <v>53.12199999999999</v>
      </c>
      <c r="F19" s="141">
        <v>165.566</v>
      </c>
      <c r="G19" s="140">
        <f t="shared" si="8"/>
        <v>465.731</v>
      </c>
      <c r="H19" s="144">
        <f t="shared" si="9"/>
        <v>0.0157829128756478</v>
      </c>
      <c r="I19" s="143">
        <v>25.387999999999998</v>
      </c>
      <c r="J19" s="141">
        <v>47.580999999999996</v>
      </c>
      <c r="K19" s="142">
        <v>53.67500000000003</v>
      </c>
      <c r="L19" s="141">
        <v>86.239</v>
      </c>
      <c r="M19" s="140">
        <f t="shared" si="10"/>
        <v>212.88300000000004</v>
      </c>
      <c r="N19" s="146">
        <f t="shared" si="11"/>
        <v>1.1877322285011012</v>
      </c>
      <c r="O19" s="145">
        <v>307.22700000000015</v>
      </c>
      <c r="P19" s="141">
        <v>966.7640000000002</v>
      </c>
      <c r="Q19" s="142">
        <v>206.66800000000003</v>
      </c>
      <c r="R19" s="141">
        <v>412.82499999999993</v>
      </c>
      <c r="S19" s="140">
        <f t="shared" si="12"/>
        <v>1893.4840000000004</v>
      </c>
      <c r="T19" s="144">
        <f t="shared" si="13"/>
        <v>0.014722528722780487</v>
      </c>
      <c r="U19" s="143">
        <v>166.07199999999995</v>
      </c>
      <c r="V19" s="141">
        <v>380.7940000000001</v>
      </c>
      <c r="W19" s="142">
        <v>233.54500000000007</v>
      </c>
      <c r="X19" s="141">
        <v>454.1339999999999</v>
      </c>
      <c r="Y19" s="140">
        <f t="shared" si="14"/>
        <v>1234.545</v>
      </c>
      <c r="Z19" s="139">
        <f t="shared" si="7"/>
        <v>0.5337504910716095</v>
      </c>
    </row>
    <row r="20" spans="1:26" ht="18.75" customHeight="1">
      <c r="A20" s="147" t="s">
        <v>378</v>
      </c>
      <c r="B20" s="374" t="s">
        <v>379</v>
      </c>
      <c r="C20" s="145">
        <v>216.774</v>
      </c>
      <c r="D20" s="141">
        <v>173.976</v>
      </c>
      <c r="E20" s="142">
        <v>3.9920000000000004</v>
      </c>
      <c r="F20" s="141">
        <v>3.271</v>
      </c>
      <c r="G20" s="140">
        <f t="shared" si="0"/>
        <v>398.01300000000003</v>
      </c>
      <c r="H20" s="144">
        <f t="shared" si="1"/>
        <v>0.013488053194602053</v>
      </c>
      <c r="I20" s="143">
        <v>131.921</v>
      </c>
      <c r="J20" s="141">
        <v>164.193</v>
      </c>
      <c r="K20" s="142">
        <v>8.907</v>
      </c>
      <c r="L20" s="141">
        <v>13.151</v>
      </c>
      <c r="M20" s="140">
        <f t="shared" si="2"/>
        <v>318.172</v>
      </c>
      <c r="N20" s="146">
        <f t="shared" si="3"/>
        <v>0.2509366003293816</v>
      </c>
      <c r="O20" s="145">
        <v>809.584</v>
      </c>
      <c r="P20" s="141">
        <v>710.282</v>
      </c>
      <c r="Q20" s="142">
        <v>22.242000000000004</v>
      </c>
      <c r="R20" s="141">
        <v>25.58400000000001</v>
      </c>
      <c r="S20" s="140">
        <f t="shared" si="4"/>
        <v>1567.692</v>
      </c>
      <c r="T20" s="144">
        <f t="shared" si="5"/>
        <v>0.012189377094537468</v>
      </c>
      <c r="U20" s="143">
        <v>772.1439999999996</v>
      </c>
      <c r="V20" s="141">
        <v>746.5790000000004</v>
      </c>
      <c r="W20" s="142">
        <v>42.32900000000001</v>
      </c>
      <c r="X20" s="141">
        <v>59.65499999999999</v>
      </c>
      <c r="Y20" s="140">
        <f t="shared" si="6"/>
        <v>1620.7069999999999</v>
      </c>
      <c r="Z20" s="139">
        <f t="shared" si="7"/>
        <v>-0.032711032901073356</v>
      </c>
    </row>
    <row r="21" spans="1:26" ht="18.75" customHeight="1">
      <c r="A21" s="147" t="s">
        <v>368</v>
      </c>
      <c r="B21" s="374" t="s">
        <v>369</v>
      </c>
      <c r="C21" s="145">
        <v>124.452</v>
      </c>
      <c r="D21" s="141">
        <v>227.70000000000002</v>
      </c>
      <c r="E21" s="142">
        <v>17.988</v>
      </c>
      <c r="F21" s="141">
        <v>8.327</v>
      </c>
      <c r="G21" s="140">
        <f aca="true" t="shared" si="15" ref="G21:G61">SUM(C21:F21)</f>
        <v>378.46700000000004</v>
      </c>
      <c r="H21" s="144">
        <f t="shared" si="1"/>
        <v>0.012825669082169314</v>
      </c>
      <c r="I21" s="143">
        <v>69.923</v>
      </c>
      <c r="J21" s="141">
        <v>194.73999999999998</v>
      </c>
      <c r="K21" s="142">
        <v>47.43</v>
      </c>
      <c r="L21" s="141">
        <v>16.846</v>
      </c>
      <c r="M21" s="140">
        <f aca="true" t="shared" si="16" ref="M21:M61">SUM(I21:L21)</f>
        <v>328.939</v>
      </c>
      <c r="N21" s="146">
        <f aca="true" t="shared" si="17" ref="N21:N61">IF(ISERROR(G21/M21-1),"         /0",(G21/M21-1))</f>
        <v>0.15056895047410013</v>
      </c>
      <c r="O21" s="145">
        <v>435.402</v>
      </c>
      <c r="P21" s="141">
        <v>1002.6299999999999</v>
      </c>
      <c r="Q21" s="142">
        <v>137.74199999999996</v>
      </c>
      <c r="R21" s="141">
        <v>48.282000000000004</v>
      </c>
      <c r="S21" s="140">
        <f aca="true" t="shared" si="18" ref="S21:S61">SUM(O21:R21)</f>
        <v>1624.0559999999998</v>
      </c>
      <c r="T21" s="144">
        <f t="shared" si="5"/>
        <v>0.012627627752547145</v>
      </c>
      <c r="U21" s="143">
        <v>421.1669999999998</v>
      </c>
      <c r="V21" s="141">
        <v>879.2280000000001</v>
      </c>
      <c r="W21" s="142">
        <v>128.74299999999994</v>
      </c>
      <c r="X21" s="141">
        <v>42.74600000000003</v>
      </c>
      <c r="Y21" s="140">
        <f aca="true" t="shared" si="19" ref="Y21:Y61">SUM(U21:X21)</f>
        <v>1471.884</v>
      </c>
      <c r="Z21" s="139">
        <f aca="true" t="shared" si="20" ref="Z21:Z61">IF(ISERROR(S21/Y21-1),"         /0",IF(S21/Y21&gt;5,"  *  ",(S21/Y21-1)))</f>
        <v>0.1033858646469421</v>
      </c>
    </row>
    <row r="22" spans="1:26" ht="18.75" customHeight="1">
      <c r="A22" s="147" t="s">
        <v>405</v>
      </c>
      <c r="B22" s="374" t="s">
        <v>406</v>
      </c>
      <c r="C22" s="145">
        <v>149.02</v>
      </c>
      <c r="D22" s="141">
        <v>83.04900000000002</v>
      </c>
      <c r="E22" s="142">
        <v>93.19300000000003</v>
      </c>
      <c r="F22" s="141">
        <v>48.25200000000001</v>
      </c>
      <c r="G22" s="140">
        <f t="shared" si="15"/>
        <v>373.51400000000007</v>
      </c>
      <c r="H22" s="144">
        <f t="shared" si="1"/>
        <v>0.012657819470541393</v>
      </c>
      <c r="I22" s="143">
        <v>158.44100000000003</v>
      </c>
      <c r="J22" s="141">
        <v>88.41700000000002</v>
      </c>
      <c r="K22" s="142">
        <v>66.92800000000001</v>
      </c>
      <c r="L22" s="141">
        <v>54.899</v>
      </c>
      <c r="M22" s="140">
        <f t="shared" si="16"/>
        <v>368.68500000000006</v>
      </c>
      <c r="N22" s="146">
        <f t="shared" si="17"/>
        <v>0.013097902003065043</v>
      </c>
      <c r="O22" s="145">
        <v>681.7729999999997</v>
      </c>
      <c r="P22" s="141">
        <v>420.45000000000016</v>
      </c>
      <c r="Q22" s="142">
        <v>387.37099999999947</v>
      </c>
      <c r="R22" s="141">
        <v>255.5290000000001</v>
      </c>
      <c r="S22" s="140">
        <f t="shared" si="18"/>
        <v>1745.1229999999996</v>
      </c>
      <c r="T22" s="144">
        <f t="shared" si="5"/>
        <v>0.01356896783510441</v>
      </c>
      <c r="U22" s="143">
        <v>779.2399999999996</v>
      </c>
      <c r="V22" s="141">
        <v>422.3869999999999</v>
      </c>
      <c r="W22" s="142">
        <v>215.00000000000003</v>
      </c>
      <c r="X22" s="141">
        <v>185.48399999999998</v>
      </c>
      <c r="Y22" s="140">
        <f t="shared" si="19"/>
        <v>1602.1109999999994</v>
      </c>
      <c r="Z22" s="139">
        <f t="shared" si="20"/>
        <v>0.08926472635166993</v>
      </c>
    </row>
    <row r="23" spans="1:26" ht="18.75" customHeight="1">
      <c r="A23" s="147" t="s">
        <v>376</v>
      </c>
      <c r="B23" s="374" t="s">
        <v>377</v>
      </c>
      <c r="C23" s="145">
        <v>70.78</v>
      </c>
      <c r="D23" s="141">
        <v>29.502000000000002</v>
      </c>
      <c r="E23" s="142">
        <v>100.87799999999997</v>
      </c>
      <c r="F23" s="141">
        <v>43.91</v>
      </c>
      <c r="G23" s="140">
        <f>SUM(C23:F23)</f>
        <v>245.06999999999996</v>
      </c>
      <c r="H23" s="144">
        <f>G23/$G$9</f>
        <v>0.008305048318525084</v>
      </c>
      <c r="I23" s="143">
        <v>123.83000000000001</v>
      </c>
      <c r="J23" s="141">
        <v>58.25899999999999</v>
      </c>
      <c r="K23" s="142">
        <v>130.509</v>
      </c>
      <c r="L23" s="141">
        <v>15.568999999999997</v>
      </c>
      <c r="M23" s="140">
        <f>SUM(I23:L23)</f>
        <v>328.167</v>
      </c>
      <c r="N23" s="146">
        <f>IF(ISERROR(G23/M23-1),"         /0",(G23/M23-1))</f>
        <v>-0.2532155884046843</v>
      </c>
      <c r="O23" s="145">
        <v>439.437</v>
      </c>
      <c r="P23" s="141">
        <v>177.83100000000007</v>
      </c>
      <c r="Q23" s="142">
        <v>406.03599999999983</v>
      </c>
      <c r="R23" s="141">
        <v>173.47499999999997</v>
      </c>
      <c r="S23" s="140">
        <f>SUM(O23:R23)</f>
        <v>1196.7789999999998</v>
      </c>
      <c r="T23" s="144">
        <f>S23/$S$9</f>
        <v>0.009305393234017557</v>
      </c>
      <c r="U23" s="143">
        <v>500.09999999999985</v>
      </c>
      <c r="V23" s="141">
        <v>234.765</v>
      </c>
      <c r="W23" s="142">
        <v>467.9990000000001</v>
      </c>
      <c r="X23" s="141">
        <v>126.57300000000001</v>
      </c>
      <c r="Y23" s="140">
        <f>SUM(U23:X23)</f>
        <v>1329.437</v>
      </c>
      <c r="Z23" s="139">
        <f>IF(ISERROR(S23/Y23-1),"         /0",IF(S23/Y23&gt;5,"  *  ",(S23/Y23-1)))</f>
        <v>-0.0997850969997075</v>
      </c>
    </row>
    <row r="24" spans="1:26" ht="18.75" customHeight="1">
      <c r="A24" s="147" t="s">
        <v>436</v>
      </c>
      <c r="B24" s="374" t="s">
        <v>437</v>
      </c>
      <c r="C24" s="145">
        <v>69.576</v>
      </c>
      <c r="D24" s="141">
        <v>168.38400000000001</v>
      </c>
      <c r="E24" s="142">
        <v>1.0020000000000002</v>
      </c>
      <c r="F24" s="141">
        <v>1.633</v>
      </c>
      <c r="G24" s="140">
        <f>SUM(C24:F24)</f>
        <v>240.59500000000003</v>
      </c>
      <c r="H24" s="144">
        <f>G24/$G$9</f>
        <v>0.008153397397460085</v>
      </c>
      <c r="I24" s="143">
        <v>24.459</v>
      </c>
      <c r="J24" s="141">
        <v>151.542</v>
      </c>
      <c r="K24" s="142">
        <v>0.31</v>
      </c>
      <c r="L24" s="141">
        <v>0.695</v>
      </c>
      <c r="M24" s="140">
        <f>SUM(I24:L24)</f>
        <v>177.006</v>
      </c>
      <c r="N24" s="146">
        <f>IF(ISERROR(G24/M24-1),"         /0",(G24/M24-1))</f>
        <v>0.35924770911720527</v>
      </c>
      <c r="O24" s="145">
        <v>442.7710000000001</v>
      </c>
      <c r="P24" s="141">
        <v>729.3610000000001</v>
      </c>
      <c r="Q24" s="142">
        <v>5.651999999999998</v>
      </c>
      <c r="R24" s="141">
        <v>10.302</v>
      </c>
      <c r="S24" s="140">
        <f>SUM(O24:R24)</f>
        <v>1188.086</v>
      </c>
      <c r="T24" s="144">
        <f>S24/$S$9</f>
        <v>0.00923780198836292</v>
      </c>
      <c r="U24" s="143">
        <v>175.245</v>
      </c>
      <c r="V24" s="141">
        <v>335.17900000000003</v>
      </c>
      <c r="W24" s="142">
        <v>2.494</v>
      </c>
      <c r="X24" s="141">
        <v>4.449999999999999</v>
      </c>
      <c r="Y24" s="140">
        <f>SUM(U24:X24)</f>
        <v>517.368</v>
      </c>
      <c r="Z24" s="139">
        <f>IF(ISERROR(S24/Y24-1),"         /0",IF(S24/Y24&gt;5,"  *  ",(S24/Y24-1)))</f>
        <v>1.2964041069412873</v>
      </c>
    </row>
    <row r="25" spans="1:26" ht="18.75" customHeight="1">
      <c r="A25" s="147" t="s">
        <v>374</v>
      </c>
      <c r="B25" s="374" t="s">
        <v>375</v>
      </c>
      <c r="C25" s="145">
        <v>101.534</v>
      </c>
      <c r="D25" s="141">
        <v>124.8</v>
      </c>
      <c r="E25" s="142">
        <v>1.4380000000000002</v>
      </c>
      <c r="F25" s="141">
        <v>2.385</v>
      </c>
      <c r="G25" s="140">
        <f>SUM(C25:F25)</f>
        <v>230.15699999999998</v>
      </c>
      <c r="H25" s="144">
        <f>G25/$G$9</f>
        <v>0.007799669506046346</v>
      </c>
      <c r="I25" s="143">
        <v>92.725</v>
      </c>
      <c r="J25" s="141">
        <v>101.179</v>
      </c>
      <c r="K25" s="142">
        <v>5.9079999999999995</v>
      </c>
      <c r="L25" s="141">
        <v>6.218</v>
      </c>
      <c r="M25" s="140">
        <f>SUM(I25:L25)</f>
        <v>206.02999999999997</v>
      </c>
      <c r="N25" s="146">
        <f>IF(ISERROR(G25/M25-1),"         /0",(G25/M25-1))</f>
        <v>0.11710430519827209</v>
      </c>
      <c r="O25" s="145">
        <v>492.44200000000006</v>
      </c>
      <c r="P25" s="141">
        <v>603.0319999999998</v>
      </c>
      <c r="Q25" s="142">
        <v>7.545999999999999</v>
      </c>
      <c r="R25" s="141">
        <v>10.844999999999999</v>
      </c>
      <c r="S25" s="140">
        <f>SUM(O25:R25)</f>
        <v>1113.865</v>
      </c>
      <c r="T25" s="144">
        <f>S25/$S$9</f>
        <v>0.008660706642253055</v>
      </c>
      <c r="U25" s="143">
        <v>540.8080000000001</v>
      </c>
      <c r="V25" s="141">
        <v>448.6740000000001</v>
      </c>
      <c r="W25" s="142">
        <v>13.376000000000001</v>
      </c>
      <c r="X25" s="141">
        <v>15.811</v>
      </c>
      <c r="Y25" s="140">
        <f>SUM(U25:X25)</f>
        <v>1018.6690000000002</v>
      </c>
      <c r="Z25" s="139">
        <f>IF(ISERROR(S25/Y25-1),"         /0",IF(S25/Y25&gt;5,"  *  ",(S25/Y25-1)))</f>
        <v>0.09345135662320114</v>
      </c>
    </row>
    <row r="26" spans="1:26" ht="18.75" customHeight="1">
      <c r="A26" s="147" t="s">
        <v>409</v>
      </c>
      <c r="B26" s="374" t="s">
        <v>410</v>
      </c>
      <c r="C26" s="145">
        <v>65.028</v>
      </c>
      <c r="D26" s="141">
        <v>154.49900000000002</v>
      </c>
      <c r="E26" s="142">
        <v>0.995</v>
      </c>
      <c r="F26" s="141">
        <v>3.785</v>
      </c>
      <c r="G26" s="140">
        <f>SUM(C26:F26)</f>
        <v>224.30700000000004</v>
      </c>
      <c r="H26" s="144">
        <f>G26/$G$9</f>
        <v>0.007601421933257464</v>
      </c>
      <c r="I26" s="143">
        <v>32.13</v>
      </c>
      <c r="J26" s="141">
        <v>73.939</v>
      </c>
      <c r="K26" s="142">
        <v>13.229999999999999</v>
      </c>
      <c r="L26" s="141">
        <v>12.709</v>
      </c>
      <c r="M26" s="140">
        <f>SUM(I26:L26)</f>
        <v>132.00799999999998</v>
      </c>
      <c r="N26" s="146">
        <f>IF(ISERROR(G26/M26-1),"         /0",(G26/M26-1))</f>
        <v>0.699192473183444</v>
      </c>
      <c r="O26" s="145">
        <v>280.27700000000004</v>
      </c>
      <c r="P26" s="141">
        <v>395.20200000000006</v>
      </c>
      <c r="Q26" s="142">
        <v>6.967999999999998</v>
      </c>
      <c r="R26" s="141">
        <v>11.77</v>
      </c>
      <c r="S26" s="140">
        <f>SUM(O26:R26)</f>
        <v>694.217</v>
      </c>
      <c r="T26" s="144">
        <f>S26/$S$9</f>
        <v>0.005397790381298442</v>
      </c>
      <c r="U26" s="143">
        <v>152.987</v>
      </c>
      <c r="V26" s="141">
        <v>233.60399999999998</v>
      </c>
      <c r="W26" s="142">
        <v>54.09300000000002</v>
      </c>
      <c r="X26" s="141">
        <v>38.51</v>
      </c>
      <c r="Y26" s="140">
        <f>SUM(U26:X26)</f>
        <v>479.194</v>
      </c>
      <c r="Z26" s="139">
        <f>IF(ISERROR(S26/Y26-1),"         /0",IF(S26/Y26&gt;5,"  *  ",(S26/Y26-1)))</f>
        <v>0.44871805573525547</v>
      </c>
    </row>
    <row r="27" spans="1:26" ht="18.75" customHeight="1">
      <c r="A27" s="147" t="s">
        <v>380</v>
      </c>
      <c r="B27" s="374" t="s">
        <v>381</v>
      </c>
      <c r="C27" s="145">
        <v>44.655</v>
      </c>
      <c r="D27" s="141">
        <v>118.64</v>
      </c>
      <c r="E27" s="142">
        <v>4.808000000000001</v>
      </c>
      <c r="F27" s="141">
        <v>7.128</v>
      </c>
      <c r="G27" s="140">
        <f t="shared" si="15"/>
        <v>175.231</v>
      </c>
      <c r="H27" s="144">
        <f t="shared" si="1"/>
        <v>0.005938311184165623</v>
      </c>
      <c r="I27" s="143">
        <v>59.361000000000004</v>
      </c>
      <c r="J27" s="141">
        <v>100.244</v>
      </c>
      <c r="K27" s="142">
        <v>13.288</v>
      </c>
      <c r="L27" s="141">
        <v>9.749</v>
      </c>
      <c r="M27" s="140">
        <f t="shared" si="16"/>
        <v>182.64200000000002</v>
      </c>
      <c r="N27" s="146">
        <f t="shared" si="17"/>
        <v>-0.040576647211484906</v>
      </c>
      <c r="O27" s="145">
        <v>218.60900000000007</v>
      </c>
      <c r="P27" s="141">
        <v>567.0550000000003</v>
      </c>
      <c r="Q27" s="142">
        <v>24.762</v>
      </c>
      <c r="R27" s="141">
        <v>22.618999999999993</v>
      </c>
      <c r="S27" s="140">
        <f t="shared" si="18"/>
        <v>833.0450000000004</v>
      </c>
      <c r="T27" s="144">
        <f t="shared" si="5"/>
        <v>0.006477228716941191</v>
      </c>
      <c r="U27" s="143">
        <v>272.16999999999996</v>
      </c>
      <c r="V27" s="141">
        <v>509.27799999999996</v>
      </c>
      <c r="W27" s="142">
        <v>23.596000000000004</v>
      </c>
      <c r="X27" s="141">
        <v>24.35900000000001</v>
      </c>
      <c r="Y27" s="140">
        <f t="shared" si="19"/>
        <v>829.4029999999999</v>
      </c>
      <c r="Z27" s="139">
        <f t="shared" si="20"/>
        <v>0.0043911102323002105</v>
      </c>
    </row>
    <row r="28" spans="1:26" ht="18.75" customHeight="1">
      <c r="A28" s="147" t="s">
        <v>391</v>
      </c>
      <c r="B28" s="374" t="s">
        <v>392</v>
      </c>
      <c r="C28" s="145">
        <v>60.355000000000004</v>
      </c>
      <c r="D28" s="141">
        <v>108.98</v>
      </c>
      <c r="E28" s="142">
        <v>0.64</v>
      </c>
      <c r="F28" s="141">
        <v>0.43000000000000005</v>
      </c>
      <c r="G28" s="140">
        <f t="shared" si="15"/>
        <v>170.405</v>
      </c>
      <c r="H28" s="144">
        <f t="shared" si="1"/>
        <v>0.00577476540873329</v>
      </c>
      <c r="I28" s="143">
        <v>43.43600000000001</v>
      </c>
      <c r="J28" s="141">
        <v>63.949000000000005</v>
      </c>
      <c r="K28" s="142">
        <v>7</v>
      </c>
      <c r="L28" s="141">
        <v>0.73</v>
      </c>
      <c r="M28" s="140">
        <f t="shared" si="16"/>
        <v>115.11500000000002</v>
      </c>
      <c r="N28" s="146" t="s">
        <v>50</v>
      </c>
      <c r="O28" s="145">
        <v>268.751</v>
      </c>
      <c r="P28" s="141">
        <v>427.024</v>
      </c>
      <c r="Q28" s="142">
        <v>3.447</v>
      </c>
      <c r="R28" s="141">
        <v>0.9119999999999999</v>
      </c>
      <c r="S28" s="140">
        <f t="shared" si="18"/>
        <v>700.134</v>
      </c>
      <c r="T28" s="144">
        <f t="shared" si="5"/>
        <v>0.00544379721444448</v>
      </c>
      <c r="U28" s="143">
        <v>323.35999999999996</v>
      </c>
      <c r="V28" s="141">
        <v>418.56100000000004</v>
      </c>
      <c r="W28" s="142">
        <v>8.66</v>
      </c>
      <c r="X28" s="141">
        <v>8.154</v>
      </c>
      <c r="Y28" s="140">
        <f t="shared" si="19"/>
        <v>758.735</v>
      </c>
      <c r="Z28" s="139">
        <f t="shared" si="20"/>
        <v>-0.07723513479673405</v>
      </c>
    </row>
    <row r="29" spans="1:26" ht="18.75" customHeight="1">
      <c r="A29" s="147" t="s">
        <v>430</v>
      </c>
      <c r="B29" s="374" t="s">
        <v>431</v>
      </c>
      <c r="C29" s="145">
        <v>88.82500000000002</v>
      </c>
      <c r="D29" s="141">
        <v>77.496</v>
      </c>
      <c r="E29" s="142">
        <v>1.612</v>
      </c>
      <c r="F29" s="141">
        <v>0.21999999999999997</v>
      </c>
      <c r="G29" s="140">
        <f t="shared" si="15"/>
        <v>168.15300000000002</v>
      </c>
      <c r="H29" s="144">
        <f t="shared" si="1"/>
        <v>0.005698448565328065</v>
      </c>
      <c r="I29" s="143">
        <v>55.536</v>
      </c>
      <c r="J29" s="141">
        <v>81.871</v>
      </c>
      <c r="K29" s="142">
        <v>9.709999999999999</v>
      </c>
      <c r="L29" s="141">
        <v>18.85</v>
      </c>
      <c r="M29" s="140">
        <f t="shared" si="16"/>
        <v>165.96699999999998</v>
      </c>
      <c r="N29" s="146">
        <f t="shared" si="17"/>
        <v>0.013171293088385161</v>
      </c>
      <c r="O29" s="145">
        <v>305.561</v>
      </c>
      <c r="P29" s="141">
        <v>327.43</v>
      </c>
      <c r="Q29" s="142">
        <v>23.808999999999994</v>
      </c>
      <c r="R29" s="141">
        <v>47.958999999999996</v>
      </c>
      <c r="S29" s="140">
        <f t="shared" si="18"/>
        <v>704.7589999999999</v>
      </c>
      <c r="T29" s="144">
        <f t="shared" si="5"/>
        <v>0.0054797582763509226</v>
      </c>
      <c r="U29" s="143">
        <v>304.44499999999994</v>
      </c>
      <c r="V29" s="141">
        <v>376.7960000000001</v>
      </c>
      <c r="W29" s="142">
        <v>21.858999999999995</v>
      </c>
      <c r="X29" s="141">
        <v>36.668</v>
      </c>
      <c r="Y29" s="140">
        <f t="shared" si="19"/>
        <v>739.768</v>
      </c>
      <c r="Z29" s="139">
        <f t="shared" si="20"/>
        <v>-0.04732429626585655</v>
      </c>
    </row>
    <row r="30" spans="1:26" ht="18.75" customHeight="1">
      <c r="A30" s="147" t="s">
        <v>382</v>
      </c>
      <c r="B30" s="374" t="s">
        <v>382</v>
      </c>
      <c r="C30" s="145">
        <v>53.921</v>
      </c>
      <c r="D30" s="141">
        <v>49.395</v>
      </c>
      <c r="E30" s="142">
        <v>26.217999999999993</v>
      </c>
      <c r="F30" s="141">
        <v>23.55999999999999</v>
      </c>
      <c r="G30" s="140">
        <f t="shared" si="15"/>
        <v>153.094</v>
      </c>
      <c r="H30" s="144">
        <f t="shared" si="1"/>
        <v>0.005188122035648098</v>
      </c>
      <c r="I30" s="143">
        <v>164.98299999999998</v>
      </c>
      <c r="J30" s="141">
        <v>181.464</v>
      </c>
      <c r="K30" s="142">
        <v>18.258000000000003</v>
      </c>
      <c r="L30" s="141">
        <v>19.934999999999995</v>
      </c>
      <c r="M30" s="140">
        <f t="shared" si="16"/>
        <v>384.64</v>
      </c>
      <c r="N30" s="146">
        <f t="shared" si="17"/>
        <v>-0.6019810732113144</v>
      </c>
      <c r="O30" s="145">
        <v>342.75699999999995</v>
      </c>
      <c r="P30" s="141">
        <v>407.4460000000001</v>
      </c>
      <c r="Q30" s="142">
        <v>139.7549999999999</v>
      </c>
      <c r="R30" s="141">
        <v>131.07599999999996</v>
      </c>
      <c r="S30" s="140">
        <f t="shared" si="18"/>
        <v>1021.0339999999999</v>
      </c>
      <c r="T30" s="144">
        <f t="shared" si="5"/>
        <v>0.0079389117583964</v>
      </c>
      <c r="U30" s="143">
        <v>300.407</v>
      </c>
      <c r="V30" s="141">
        <v>457.4999999999999</v>
      </c>
      <c r="W30" s="142">
        <v>126.514</v>
      </c>
      <c r="X30" s="141">
        <v>123.15099999999994</v>
      </c>
      <c r="Y30" s="140">
        <f t="shared" si="19"/>
        <v>1007.5719999999999</v>
      </c>
      <c r="Z30" s="139">
        <f t="shared" si="20"/>
        <v>0.013360831781748628</v>
      </c>
    </row>
    <row r="31" spans="1:26" ht="18.75" customHeight="1">
      <c r="A31" s="147" t="s">
        <v>387</v>
      </c>
      <c r="B31" s="374" t="s">
        <v>388</v>
      </c>
      <c r="C31" s="145">
        <v>10.73</v>
      </c>
      <c r="D31" s="141">
        <v>46.455999999999996</v>
      </c>
      <c r="E31" s="142">
        <v>25.475</v>
      </c>
      <c r="F31" s="141">
        <v>31.650000000000002</v>
      </c>
      <c r="G31" s="140">
        <f t="shared" si="15"/>
        <v>114.311</v>
      </c>
      <c r="H31" s="144">
        <f t="shared" si="1"/>
        <v>0.0038738253492427515</v>
      </c>
      <c r="I31" s="143">
        <v>9.108999999999998</v>
      </c>
      <c r="J31" s="141">
        <v>35.571999999999996</v>
      </c>
      <c r="K31" s="142">
        <v>13.945</v>
      </c>
      <c r="L31" s="141">
        <v>41.545</v>
      </c>
      <c r="M31" s="140">
        <f t="shared" si="16"/>
        <v>100.17099999999999</v>
      </c>
      <c r="N31" s="146">
        <f t="shared" si="17"/>
        <v>0.14115861876191738</v>
      </c>
      <c r="O31" s="145">
        <v>58.10499999999999</v>
      </c>
      <c r="P31" s="141">
        <v>227.50200000000007</v>
      </c>
      <c r="Q31" s="142">
        <v>106.71600000000004</v>
      </c>
      <c r="R31" s="141">
        <v>147.371</v>
      </c>
      <c r="S31" s="140">
        <f t="shared" si="18"/>
        <v>539.6940000000001</v>
      </c>
      <c r="T31" s="144">
        <f t="shared" si="5"/>
        <v>0.004196317696115886</v>
      </c>
      <c r="U31" s="143">
        <v>91.09199999999997</v>
      </c>
      <c r="V31" s="141">
        <v>207.28300000000007</v>
      </c>
      <c r="W31" s="142">
        <v>81.31399999999998</v>
      </c>
      <c r="X31" s="141">
        <v>122.30499999999998</v>
      </c>
      <c r="Y31" s="140">
        <f t="shared" si="19"/>
        <v>501.994</v>
      </c>
      <c r="Z31" s="139">
        <f t="shared" si="20"/>
        <v>0.07510049920915396</v>
      </c>
    </row>
    <row r="32" spans="1:26" ht="18.75" customHeight="1">
      <c r="A32" s="147" t="s">
        <v>383</v>
      </c>
      <c r="B32" s="374" t="s">
        <v>384</v>
      </c>
      <c r="C32" s="145">
        <v>36.751</v>
      </c>
      <c r="D32" s="141">
        <v>74.209</v>
      </c>
      <c r="E32" s="142">
        <v>1.599</v>
      </c>
      <c r="F32" s="141">
        <v>1.257</v>
      </c>
      <c r="G32" s="140">
        <f t="shared" si="15"/>
        <v>113.81600000000002</v>
      </c>
      <c r="H32" s="144">
        <f t="shared" si="1"/>
        <v>0.003857050554622154</v>
      </c>
      <c r="I32" s="143">
        <v>17.011000000000003</v>
      </c>
      <c r="J32" s="141">
        <v>56.199000000000005</v>
      </c>
      <c r="K32" s="142">
        <v>4.744</v>
      </c>
      <c r="L32" s="141">
        <v>3.824</v>
      </c>
      <c r="M32" s="140">
        <f t="shared" si="16"/>
        <v>81.778</v>
      </c>
      <c r="N32" s="146">
        <f t="shared" si="17"/>
        <v>0.3917679571522905</v>
      </c>
      <c r="O32" s="145">
        <v>164.527</v>
      </c>
      <c r="P32" s="141">
        <v>299.87</v>
      </c>
      <c r="Q32" s="142">
        <v>11.481000000000002</v>
      </c>
      <c r="R32" s="141">
        <v>26.408000000000005</v>
      </c>
      <c r="S32" s="140">
        <f t="shared" si="18"/>
        <v>502.286</v>
      </c>
      <c r="T32" s="144">
        <f t="shared" si="5"/>
        <v>0.0039054568520518356</v>
      </c>
      <c r="U32" s="143">
        <v>123.17699999999999</v>
      </c>
      <c r="V32" s="141">
        <v>271.93299999999994</v>
      </c>
      <c r="W32" s="142">
        <v>12.732999999999999</v>
      </c>
      <c r="X32" s="141">
        <v>9.342</v>
      </c>
      <c r="Y32" s="140">
        <f t="shared" si="19"/>
        <v>417.1849999999999</v>
      </c>
      <c r="Z32" s="139">
        <f t="shared" si="20"/>
        <v>0.20398863813416135</v>
      </c>
    </row>
    <row r="33" spans="1:26" ht="18.75" customHeight="1">
      <c r="A33" s="147" t="s">
        <v>443</v>
      </c>
      <c r="B33" s="374" t="s">
        <v>444</v>
      </c>
      <c r="C33" s="145">
        <v>12.5</v>
      </c>
      <c r="D33" s="141">
        <v>75.578</v>
      </c>
      <c r="E33" s="142">
        <v>8.332999999999998</v>
      </c>
      <c r="F33" s="141">
        <v>14.877</v>
      </c>
      <c r="G33" s="140">
        <f t="shared" si="15"/>
        <v>111.288</v>
      </c>
      <c r="H33" s="144">
        <f t="shared" si="1"/>
        <v>0.003771380492398171</v>
      </c>
      <c r="I33" s="143">
        <v>10.87</v>
      </c>
      <c r="J33" s="141">
        <v>60.716</v>
      </c>
      <c r="K33" s="142">
        <v>13.964</v>
      </c>
      <c r="L33" s="141">
        <v>20.95</v>
      </c>
      <c r="M33" s="140">
        <f t="shared" si="16"/>
        <v>106.5</v>
      </c>
      <c r="N33" s="146">
        <f t="shared" si="17"/>
        <v>0.044957746478873295</v>
      </c>
      <c r="O33" s="145">
        <v>72.314</v>
      </c>
      <c r="P33" s="141">
        <v>351.4840000000001</v>
      </c>
      <c r="Q33" s="142">
        <v>36.28</v>
      </c>
      <c r="R33" s="141">
        <v>59.90699999999999</v>
      </c>
      <c r="S33" s="140">
        <f t="shared" si="18"/>
        <v>519.9850000000001</v>
      </c>
      <c r="T33" s="144">
        <f t="shared" si="5"/>
        <v>0.004043073032523651</v>
      </c>
      <c r="U33" s="143">
        <v>61.6</v>
      </c>
      <c r="V33" s="141">
        <v>325.61600000000004</v>
      </c>
      <c r="W33" s="142">
        <v>35.86399999999999</v>
      </c>
      <c r="X33" s="141">
        <v>55.796</v>
      </c>
      <c r="Y33" s="140">
        <f t="shared" si="19"/>
        <v>478.87600000000003</v>
      </c>
      <c r="Z33" s="139">
        <f t="shared" si="20"/>
        <v>0.08584476983603295</v>
      </c>
    </row>
    <row r="34" spans="1:26" ht="18.75" customHeight="1">
      <c r="A34" s="147" t="s">
        <v>389</v>
      </c>
      <c r="B34" s="374" t="s">
        <v>390</v>
      </c>
      <c r="C34" s="145">
        <v>48.047000000000004</v>
      </c>
      <c r="D34" s="141">
        <v>40.647</v>
      </c>
      <c r="E34" s="142">
        <v>14.19</v>
      </c>
      <c r="F34" s="141">
        <v>3.96</v>
      </c>
      <c r="G34" s="140">
        <f t="shared" si="15"/>
        <v>106.844</v>
      </c>
      <c r="H34" s="144">
        <f t="shared" si="1"/>
        <v>0.003620780114026581</v>
      </c>
      <c r="I34" s="143">
        <v>24.31</v>
      </c>
      <c r="J34" s="141">
        <v>23.577</v>
      </c>
      <c r="K34" s="142">
        <v>11.187000000000001</v>
      </c>
      <c r="L34" s="141">
        <v>11.399000000000001</v>
      </c>
      <c r="M34" s="140">
        <f t="shared" si="16"/>
        <v>70.473</v>
      </c>
      <c r="N34" s="146">
        <f t="shared" si="17"/>
        <v>0.5160983639124204</v>
      </c>
      <c r="O34" s="145">
        <v>102.28100000000003</v>
      </c>
      <c r="P34" s="141">
        <v>139.06799999999996</v>
      </c>
      <c r="Q34" s="142">
        <v>43.287</v>
      </c>
      <c r="R34" s="141">
        <v>18.468</v>
      </c>
      <c r="S34" s="140">
        <f t="shared" si="18"/>
        <v>303.104</v>
      </c>
      <c r="T34" s="144">
        <f t="shared" si="5"/>
        <v>0.002356744153100663</v>
      </c>
      <c r="U34" s="143">
        <v>165.65600000000003</v>
      </c>
      <c r="V34" s="141">
        <v>173.304</v>
      </c>
      <c r="W34" s="142">
        <v>71.223</v>
      </c>
      <c r="X34" s="141">
        <v>63.34300000000001</v>
      </c>
      <c r="Y34" s="140">
        <f t="shared" si="19"/>
        <v>473.52600000000007</v>
      </c>
      <c r="Z34" s="139">
        <f t="shared" si="20"/>
        <v>-0.3598999843725583</v>
      </c>
    </row>
    <row r="35" spans="1:26" ht="18.75" customHeight="1">
      <c r="A35" s="147" t="s">
        <v>453</v>
      </c>
      <c r="B35" s="374" t="s">
        <v>453</v>
      </c>
      <c r="C35" s="145">
        <v>44.50000000000001</v>
      </c>
      <c r="D35" s="141">
        <v>52.47</v>
      </c>
      <c r="E35" s="142">
        <v>0.407</v>
      </c>
      <c r="F35" s="141">
        <v>1.053</v>
      </c>
      <c r="G35" s="140">
        <f t="shared" si="15"/>
        <v>98.42999999999999</v>
      </c>
      <c r="H35" s="144">
        <f t="shared" si="1"/>
        <v>0.003335642493950398</v>
      </c>
      <c r="I35" s="143">
        <v>35.258</v>
      </c>
      <c r="J35" s="141">
        <v>31.869</v>
      </c>
      <c r="K35" s="142">
        <v>1.7</v>
      </c>
      <c r="L35" s="141">
        <v>3.2319999999999998</v>
      </c>
      <c r="M35" s="140">
        <f t="shared" si="16"/>
        <v>72.05900000000001</v>
      </c>
      <c r="N35" s="146" t="s">
        <v>50</v>
      </c>
      <c r="O35" s="145">
        <v>138.45999999999995</v>
      </c>
      <c r="P35" s="141">
        <v>174.04500000000002</v>
      </c>
      <c r="Q35" s="142">
        <v>1.6270000000000004</v>
      </c>
      <c r="R35" s="141">
        <v>3.1669999999999994</v>
      </c>
      <c r="S35" s="140">
        <f t="shared" si="18"/>
        <v>317.299</v>
      </c>
      <c r="T35" s="144">
        <f t="shared" si="5"/>
        <v>0.0024671154555356814</v>
      </c>
      <c r="U35" s="143">
        <v>93.25899999999999</v>
      </c>
      <c r="V35" s="141">
        <v>91.18099999999997</v>
      </c>
      <c r="W35" s="142">
        <v>4.5</v>
      </c>
      <c r="X35" s="141">
        <v>12.752999999999998</v>
      </c>
      <c r="Y35" s="140">
        <f t="shared" si="19"/>
        <v>201.69299999999993</v>
      </c>
      <c r="Z35" s="139">
        <f t="shared" si="20"/>
        <v>0.5731780478251605</v>
      </c>
    </row>
    <row r="36" spans="1:26" ht="18.75" customHeight="1">
      <c r="A36" s="147" t="s">
        <v>454</v>
      </c>
      <c r="B36" s="374" t="s">
        <v>454</v>
      </c>
      <c r="C36" s="145">
        <v>17.720000000000002</v>
      </c>
      <c r="D36" s="141">
        <v>45.00999999999999</v>
      </c>
      <c r="E36" s="142">
        <v>5.710999999999999</v>
      </c>
      <c r="F36" s="141">
        <v>22.58</v>
      </c>
      <c r="G36" s="140">
        <f t="shared" si="15"/>
        <v>91.02099999999999</v>
      </c>
      <c r="H36" s="144">
        <f t="shared" si="1"/>
        <v>0.003084562790225126</v>
      </c>
      <c r="I36" s="143">
        <v>15.5</v>
      </c>
      <c r="J36" s="141">
        <v>20.685000000000002</v>
      </c>
      <c r="K36" s="142">
        <v>4.16</v>
      </c>
      <c r="L36" s="141">
        <v>4.021999999999999</v>
      </c>
      <c r="M36" s="140">
        <f t="shared" si="16"/>
        <v>44.367</v>
      </c>
      <c r="N36" s="146">
        <f t="shared" si="17"/>
        <v>1.0515473212072033</v>
      </c>
      <c r="O36" s="145">
        <v>68.82799999999999</v>
      </c>
      <c r="P36" s="141">
        <v>193.585</v>
      </c>
      <c r="Q36" s="142">
        <v>18.915999999999997</v>
      </c>
      <c r="R36" s="141">
        <v>34.679</v>
      </c>
      <c r="S36" s="140">
        <f t="shared" si="18"/>
        <v>316.00800000000004</v>
      </c>
      <c r="T36" s="144">
        <f t="shared" si="5"/>
        <v>0.002457077459660824</v>
      </c>
      <c r="U36" s="143">
        <v>131.049</v>
      </c>
      <c r="V36" s="141">
        <v>266.47200000000004</v>
      </c>
      <c r="W36" s="142">
        <v>6.602999999999999</v>
      </c>
      <c r="X36" s="141">
        <v>8.609000000000002</v>
      </c>
      <c r="Y36" s="140">
        <f t="shared" si="19"/>
        <v>412.73300000000006</v>
      </c>
      <c r="Z36" s="139">
        <f t="shared" si="20"/>
        <v>-0.23435247484451205</v>
      </c>
    </row>
    <row r="37" spans="1:26" ht="18.75" customHeight="1">
      <c r="A37" s="147" t="s">
        <v>455</v>
      </c>
      <c r="B37" s="374" t="s">
        <v>455</v>
      </c>
      <c r="C37" s="145">
        <v>11</v>
      </c>
      <c r="D37" s="141">
        <v>77.325</v>
      </c>
      <c r="E37" s="142">
        <v>0.05</v>
      </c>
      <c r="F37" s="141">
        <v>0.03</v>
      </c>
      <c r="G37" s="140">
        <f>SUM(C37:F37)</f>
        <v>88.405</v>
      </c>
      <c r="H37" s="144">
        <f>G37/$G$9</f>
        <v>0.0029959105422908156</v>
      </c>
      <c r="I37" s="143">
        <v>4.555</v>
      </c>
      <c r="J37" s="141">
        <v>45.735</v>
      </c>
      <c r="K37" s="142"/>
      <c r="L37" s="141"/>
      <c r="M37" s="140">
        <f>SUM(I37:L37)</f>
        <v>50.29</v>
      </c>
      <c r="N37" s="146">
        <f>IF(ISERROR(G37/M37-1),"         /0",(G37/M37-1))</f>
        <v>0.7579041558958044</v>
      </c>
      <c r="O37" s="145">
        <v>35.439</v>
      </c>
      <c r="P37" s="141">
        <v>234.678</v>
      </c>
      <c r="Q37" s="142">
        <v>0.47600000000000003</v>
      </c>
      <c r="R37" s="141">
        <v>0.8</v>
      </c>
      <c r="S37" s="140">
        <f>SUM(O37:R37)</f>
        <v>271.39300000000003</v>
      </c>
      <c r="T37" s="144">
        <f>S37/$S$9</f>
        <v>0.0021101795619406154</v>
      </c>
      <c r="U37" s="143">
        <v>28.375</v>
      </c>
      <c r="V37" s="141">
        <v>315.762</v>
      </c>
      <c r="W37" s="142">
        <v>0.87</v>
      </c>
      <c r="X37" s="141">
        <v>3.3899999999999997</v>
      </c>
      <c r="Y37" s="140">
        <f>SUM(U37:X37)</f>
        <v>348.397</v>
      </c>
      <c r="Z37" s="139">
        <f>IF(ISERROR(S37/Y37-1),"         /0",IF(S37/Y37&gt;5,"  *  ",(S37/Y37-1)))</f>
        <v>-0.22102371719618696</v>
      </c>
    </row>
    <row r="38" spans="1:26" ht="18.75" customHeight="1">
      <c r="A38" s="147" t="s">
        <v>413</v>
      </c>
      <c r="B38" s="374" t="s">
        <v>414</v>
      </c>
      <c r="C38" s="145">
        <v>47.096000000000004</v>
      </c>
      <c r="D38" s="141">
        <v>34.864</v>
      </c>
      <c r="E38" s="142">
        <v>0.9700000000000001</v>
      </c>
      <c r="F38" s="141">
        <v>5.277999999999999</v>
      </c>
      <c r="G38" s="140">
        <f t="shared" si="15"/>
        <v>88.208</v>
      </c>
      <c r="H38" s="144">
        <f t="shared" si="1"/>
        <v>0.0029892345129165577</v>
      </c>
      <c r="I38" s="143">
        <v>78.508</v>
      </c>
      <c r="J38" s="141">
        <v>15.330000000000002</v>
      </c>
      <c r="K38" s="142">
        <v>0</v>
      </c>
      <c r="L38" s="141">
        <v>0</v>
      </c>
      <c r="M38" s="140">
        <f t="shared" si="16"/>
        <v>93.838</v>
      </c>
      <c r="N38" s="146" t="s">
        <v>50</v>
      </c>
      <c r="O38" s="145">
        <v>223.565</v>
      </c>
      <c r="P38" s="141">
        <v>100.338</v>
      </c>
      <c r="Q38" s="142">
        <v>2.15</v>
      </c>
      <c r="R38" s="141">
        <v>8.027999999999999</v>
      </c>
      <c r="S38" s="140">
        <f t="shared" si="18"/>
        <v>334.081</v>
      </c>
      <c r="T38" s="144">
        <f t="shared" si="5"/>
        <v>0.0025976016265440993</v>
      </c>
      <c r="U38" s="143">
        <v>445.16200000000003</v>
      </c>
      <c r="V38" s="141">
        <v>116.59700000000001</v>
      </c>
      <c r="W38" s="142">
        <v>11.655000000000001</v>
      </c>
      <c r="X38" s="141">
        <v>8.792000000000002</v>
      </c>
      <c r="Y38" s="140">
        <f t="shared" si="19"/>
        <v>582.206</v>
      </c>
      <c r="Z38" s="139">
        <f t="shared" si="20"/>
        <v>-0.42618076763207524</v>
      </c>
    </row>
    <row r="39" spans="1:26" ht="18.75" customHeight="1">
      <c r="A39" s="147" t="s">
        <v>432</v>
      </c>
      <c r="B39" s="374" t="s">
        <v>433</v>
      </c>
      <c r="C39" s="145">
        <v>2.5260000000000002</v>
      </c>
      <c r="D39" s="141">
        <v>3.698</v>
      </c>
      <c r="E39" s="142">
        <v>46.472</v>
      </c>
      <c r="F39" s="141">
        <v>34.18599999999999</v>
      </c>
      <c r="G39" s="140">
        <f t="shared" si="15"/>
        <v>86.88199999999999</v>
      </c>
      <c r="H39" s="144">
        <f t="shared" si="1"/>
        <v>0.0029442983964177434</v>
      </c>
      <c r="I39" s="143">
        <v>2.598</v>
      </c>
      <c r="J39" s="141">
        <v>8.554</v>
      </c>
      <c r="K39" s="142">
        <v>14.653</v>
      </c>
      <c r="L39" s="141">
        <v>12.214</v>
      </c>
      <c r="M39" s="140">
        <f t="shared" si="16"/>
        <v>38.019</v>
      </c>
      <c r="N39" s="146">
        <f t="shared" si="17"/>
        <v>1.285225808148557</v>
      </c>
      <c r="O39" s="145">
        <v>19.76</v>
      </c>
      <c r="P39" s="141">
        <v>37.431</v>
      </c>
      <c r="Q39" s="142">
        <v>147.565</v>
      </c>
      <c r="R39" s="141">
        <v>113.588</v>
      </c>
      <c r="S39" s="140">
        <f t="shared" si="18"/>
        <v>318.344</v>
      </c>
      <c r="T39" s="144">
        <f t="shared" si="5"/>
        <v>0.0024752407116853535</v>
      </c>
      <c r="U39" s="143">
        <v>29.052000000000003</v>
      </c>
      <c r="V39" s="141">
        <v>72.19800000000001</v>
      </c>
      <c r="W39" s="142">
        <v>79.76100000000001</v>
      </c>
      <c r="X39" s="141">
        <v>63.013999999999996</v>
      </c>
      <c r="Y39" s="140">
        <f t="shared" si="19"/>
        <v>244.02500000000003</v>
      </c>
      <c r="Z39" s="139">
        <f t="shared" si="20"/>
        <v>0.3045548611822557</v>
      </c>
    </row>
    <row r="40" spans="1:26" ht="18.75" customHeight="1">
      <c r="A40" s="147" t="s">
        <v>403</v>
      </c>
      <c r="B40" s="374" t="s">
        <v>404</v>
      </c>
      <c r="C40" s="145">
        <v>0</v>
      </c>
      <c r="D40" s="141">
        <v>0</v>
      </c>
      <c r="E40" s="142">
        <v>42.021</v>
      </c>
      <c r="F40" s="141">
        <v>44.782000000000004</v>
      </c>
      <c r="G40" s="140">
        <f t="shared" si="15"/>
        <v>86.803</v>
      </c>
      <c r="H40" s="144">
        <f t="shared" si="1"/>
        <v>0.0029416212069732443</v>
      </c>
      <c r="I40" s="143">
        <v>25.7</v>
      </c>
      <c r="J40" s="141">
        <v>22.147</v>
      </c>
      <c r="K40" s="142">
        <v>57.06400000000001</v>
      </c>
      <c r="L40" s="141">
        <v>69.416</v>
      </c>
      <c r="M40" s="140">
        <f t="shared" si="16"/>
        <v>174.327</v>
      </c>
      <c r="N40" s="146">
        <f t="shared" si="17"/>
        <v>-0.5020679527554539</v>
      </c>
      <c r="O40" s="145">
        <v>3.8</v>
      </c>
      <c r="P40" s="141">
        <v>3.9</v>
      </c>
      <c r="Q40" s="142">
        <v>195.36400000000006</v>
      </c>
      <c r="R40" s="141">
        <v>208.264</v>
      </c>
      <c r="S40" s="140">
        <f t="shared" si="18"/>
        <v>411.3280000000001</v>
      </c>
      <c r="T40" s="144">
        <f t="shared" si="5"/>
        <v>0.0031982252263466986</v>
      </c>
      <c r="U40" s="143">
        <v>25.7</v>
      </c>
      <c r="V40" s="141">
        <v>22.147</v>
      </c>
      <c r="W40" s="142">
        <v>214.9499999999999</v>
      </c>
      <c r="X40" s="141">
        <v>366.31</v>
      </c>
      <c r="Y40" s="140">
        <f t="shared" si="19"/>
        <v>629.107</v>
      </c>
      <c r="Z40" s="139">
        <f t="shared" si="20"/>
        <v>-0.34617163693934405</v>
      </c>
    </row>
    <row r="41" spans="1:26" ht="18.75" customHeight="1">
      <c r="A41" s="147" t="s">
        <v>415</v>
      </c>
      <c r="B41" s="374" t="s">
        <v>416</v>
      </c>
      <c r="C41" s="145">
        <v>20.699</v>
      </c>
      <c r="D41" s="141">
        <v>10.604</v>
      </c>
      <c r="E41" s="142">
        <v>41.522</v>
      </c>
      <c r="F41" s="141">
        <v>5.15</v>
      </c>
      <c r="G41" s="140">
        <f t="shared" si="15"/>
        <v>77.97500000000001</v>
      </c>
      <c r="H41" s="144">
        <f t="shared" si="1"/>
        <v>0.0026424537586689258</v>
      </c>
      <c r="I41" s="143">
        <v>18.075</v>
      </c>
      <c r="J41" s="141">
        <v>7.536999999999999</v>
      </c>
      <c r="K41" s="142">
        <v>10.8</v>
      </c>
      <c r="L41" s="141">
        <v>13.732000000000001</v>
      </c>
      <c r="M41" s="140">
        <f t="shared" si="16"/>
        <v>50.144</v>
      </c>
      <c r="N41" s="146">
        <f t="shared" si="17"/>
        <v>0.5550215379706447</v>
      </c>
      <c r="O41" s="145">
        <v>75.305</v>
      </c>
      <c r="P41" s="141">
        <v>52.596000000000004</v>
      </c>
      <c r="Q41" s="142">
        <v>50.389</v>
      </c>
      <c r="R41" s="141">
        <v>16.255999999999997</v>
      </c>
      <c r="S41" s="140">
        <f t="shared" si="18"/>
        <v>194.54600000000002</v>
      </c>
      <c r="T41" s="144">
        <f t="shared" si="5"/>
        <v>0.001512666108032628</v>
      </c>
      <c r="U41" s="143">
        <v>91.24</v>
      </c>
      <c r="V41" s="141">
        <v>45.823</v>
      </c>
      <c r="W41" s="142">
        <v>38.395</v>
      </c>
      <c r="X41" s="141">
        <v>39.922999999999995</v>
      </c>
      <c r="Y41" s="140">
        <f t="shared" si="19"/>
        <v>215.381</v>
      </c>
      <c r="Z41" s="139">
        <f t="shared" si="20"/>
        <v>-0.09673555234677145</v>
      </c>
    </row>
    <row r="42" spans="1:26" ht="18.75" customHeight="1">
      <c r="A42" s="147" t="s">
        <v>407</v>
      </c>
      <c r="B42" s="374" t="s">
        <v>408</v>
      </c>
      <c r="C42" s="145">
        <v>28.265</v>
      </c>
      <c r="D42" s="141">
        <v>41.465</v>
      </c>
      <c r="E42" s="142">
        <v>0.644</v>
      </c>
      <c r="F42" s="141">
        <v>4.417</v>
      </c>
      <c r="G42" s="140">
        <f t="shared" si="15"/>
        <v>74.79100000000001</v>
      </c>
      <c r="H42" s="144">
        <f t="shared" si="1"/>
        <v>0.0025345528575134034</v>
      </c>
      <c r="I42" s="143">
        <v>5.388999999999999</v>
      </c>
      <c r="J42" s="141">
        <v>18.333000000000002</v>
      </c>
      <c r="K42" s="142">
        <v>0.267</v>
      </c>
      <c r="L42" s="141">
        <v>4.609</v>
      </c>
      <c r="M42" s="140">
        <f t="shared" si="16"/>
        <v>28.598</v>
      </c>
      <c r="N42" s="146">
        <f t="shared" si="17"/>
        <v>1.6152528148821599</v>
      </c>
      <c r="O42" s="145">
        <v>134.144</v>
      </c>
      <c r="P42" s="141">
        <v>133.779</v>
      </c>
      <c r="Q42" s="142">
        <v>6.443999999999998</v>
      </c>
      <c r="R42" s="141">
        <v>14.354999999999997</v>
      </c>
      <c r="S42" s="140">
        <f t="shared" si="18"/>
        <v>288.72200000000004</v>
      </c>
      <c r="T42" s="144">
        <f t="shared" si="5"/>
        <v>0.0022449188574599137</v>
      </c>
      <c r="U42" s="143">
        <v>69.741</v>
      </c>
      <c r="V42" s="141">
        <v>94.24199999999999</v>
      </c>
      <c r="W42" s="142">
        <v>5.402</v>
      </c>
      <c r="X42" s="141">
        <v>11.789</v>
      </c>
      <c r="Y42" s="140">
        <f t="shared" si="19"/>
        <v>181.17399999999998</v>
      </c>
      <c r="Z42" s="139">
        <f t="shared" si="20"/>
        <v>0.5936171856888961</v>
      </c>
    </row>
    <row r="43" spans="1:26" ht="18.75" customHeight="1">
      <c r="A43" s="147" t="s">
        <v>430</v>
      </c>
      <c r="B43" s="374" t="s">
        <v>442</v>
      </c>
      <c r="C43" s="145">
        <v>26.25</v>
      </c>
      <c r="D43" s="141">
        <v>35.18</v>
      </c>
      <c r="E43" s="142">
        <v>3.8199999999999985</v>
      </c>
      <c r="F43" s="141">
        <v>7.723000000000001</v>
      </c>
      <c r="G43" s="140">
        <f t="shared" si="15"/>
        <v>72.973</v>
      </c>
      <c r="H43" s="144">
        <f t="shared" si="1"/>
        <v>0.0024729436118159343</v>
      </c>
      <c r="I43" s="143">
        <v>24.535000000000004</v>
      </c>
      <c r="J43" s="141">
        <v>24.32</v>
      </c>
      <c r="K43" s="142">
        <v>3.029</v>
      </c>
      <c r="L43" s="141">
        <v>4.803</v>
      </c>
      <c r="M43" s="140">
        <f t="shared" si="16"/>
        <v>56.687</v>
      </c>
      <c r="N43" s="146">
        <f t="shared" si="17"/>
        <v>0.28729691110836697</v>
      </c>
      <c r="O43" s="145">
        <v>173.49900000000002</v>
      </c>
      <c r="P43" s="141">
        <v>115.70000000000002</v>
      </c>
      <c r="Q43" s="142">
        <v>22.340999999999994</v>
      </c>
      <c r="R43" s="141">
        <v>30.692999999999998</v>
      </c>
      <c r="S43" s="140">
        <f t="shared" si="18"/>
        <v>342.23300000000006</v>
      </c>
      <c r="T43" s="144">
        <f t="shared" si="5"/>
        <v>0.002660986399876278</v>
      </c>
      <c r="U43" s="143">
        <v>160.672</v>
      </c>
      <c r="V43" s="141">
        <v>146.671</v>
      </c>
      <c r="W43" s="142">
        <v>14.300999999999998</v>
      </c>
      <c r="X43" s="141">
        <v>18.037999999999993</v>
      </c>
      <c r="Y43" s="140">
        <f t="shared" si="19"/>
        <v>339.68199999999996</v>
      </c>
      <c r="Z43" s="139">
        <f t="shared" si="20"/>
        <v>0.007509965202748825</v>
      </c>
    </row>
    <row r="44" spans="1:26" ht="18.75" customHeight="1">
      <c r="A44" s="147" t="s">
        <v>456</v>
      </c>
      <c r="B44" s="374" t="s">
        <v>457</v>
      </c>
      <c r="C44" s="145">
        <v>9.56</v>
      </c>
      <c r="D44" s="141">
        <v>47.94</v>
      </c>
      <c r="E44" s="142">
        <v>0.9</v>
      </c>
      <c r="F44" s="141">
        <v>11.402</v>
      </c>
      <c r="G44" s="140">
        <f t="shared" si="15"/>
        <v>69.80199999999999</v>
      </c>
      <c r="H44" s="144">
        <f t="shared" si="1"/>
        <v>0.002365483260822165</v>
      </c>
      <c r="I44" s="143">
        <v>23.726</v>
      </c>
      <c r="J44" s="141">
        <v>22.774</v>
      </c>
      <c r="K44" s="142">
        <v>4.6</v>
      </c>
      <c r="L44" s="141">
        <v>4.2</v>
      </c>
      <c r="M44" s="140">
        <f t="shared" si="16"/>
        <v>55.300000000000004</v>
      </c>
      <c r="N44" s="146">
        <f t="shared" si="17"/>
        <v>0.2622423146473778</v>
      </c>
      <c r="O44" s="145">
        <v>57.900000000000006</v>
      </c>
      <c r="P44" s="141">
        <v>232.41699999999997</v>
      </c>
      <c r="Q44" s="142">
        <v>13.585</v>
      </c>
      <c r="R44" s="141">
        <v>64.349</v>
      </c>
      <c r="S44" s="140">
        <f t="shared" si="18"/>
        <v>368.251</v>
      </c>
      <c r="T44" s="144">
        <f t="shared" si="5"/>
        <v>0.0028632858395912695</v>
      </c>
      <c r="U44" s="143">
        <v>132.97000000000003</v>
      </c>
      <c r="V44" s="141">
        <v>191.519</v>
      </c>
      <c r="W44" s="142">
        <v>4.68</v>
      </c>
      <c r="X44" s="141">
        <v>4.365</v>
      </c>
      <c r="Y44" s="140">
        <f t="shared" si="19"/>
        <v>333.53400000000005</v>
      </c>
      <c r="Z44" s="139">
        <f t="shared" si="20"/>
        <v>0.10408833882003021</v>
      </c>
    </row>
    <row r="45" spans="1:26" ht="18.75" customHeight="1">
      <c r="A45" s="147" t="s">
        <v>393</v>
      </c>
      <c r="B45" s="374" t="s">
        <v>394</v>
      </c>
      <c r="C45" s="145">
        <v>5.5489999999999995</v>
      </c>
      <c r="D45" s="141">
        <v>40.844</v>
      </c>
      <c r="E45" s="142">
        <v>7.8149999999999995</v>
      </c>
      <c r="F45" s="141">
        <v>11.036999999999999</v>
      </c>
      <c r="G45" s="140">
        <f t="shared" si="15"/>
        <v>65.245</v>
      </c>
      <c r="H45" s="144">
        <f t="shared" si="1"/>
        <v>0.002211053484890722</v>
      </c>
      <c r="I45" s="143">
        <v>16.542</v>
      </c>
      <c r="J45" s="141">
        <v>47.194</v>
      </c>
      <c r="K45" s="142">
        <v>2.496</v>
      </c>
      <c r="L45" s="141">
        <v>4.316999999999999</v>
      </c>
      <c r="M45" s="140">
        <f t="shared" si="16"/>
        <v>70.54899999999999</v>
      </c>
      <c r="N45" s="146">
        <f t="shared" si="17"/>
        <v>-0.07518178854413227</v>
      </c>
      <c r="O45" s="145">
        <v>24.041</v>
      </c>
      <c r="P45" s="141">
        <v>149.022</v>
      </c>
      <c r="Q45" s="142">
        <v>18.758</v>
      </c>
      <c r="R45" s="141">
        <v>30.806000000000004</v>
      </c>
      <c r="S45" s="140">
        <f t="shared" si="18"/>
        <v>222.627</v>
      </c>
      <c r="T45" s="144">
        <f t="shared" si="5"/>
        <v>0.0017310061251990779</v>
      </c>
      <c r="U45" s="143">
        <v>46.284000000000006</v>
      </c>
      <c r="V45" s="141">
        <v>154.13400000000001</v>
      </c>
      <c r="W45" s="142">
        <v>16.667</v>
      </c>
      <c r="X45" s="141">
        <v>19.307000000000006</v>
      </c>
      <c r="Y45" s="140">
        <f t="shared" si="19"/>
        <v>236.39200000000002</v>
      </c>
      <c r="Z45" s="139">
        <f t="shared" si="20"/>
        <v>-0.058229550915428696</v>
      </c>
    </row>
    <row r="46" spans="1:26" ht="18.75" customHeight="1">
      <c r="A46" s="147" t="s">
        <v>458</v>
      </c>
      <c r="B46" s="374" t="s">
        <v>459</v>
      </c>
      <c r="C46" s="145">
        <v>15.5</v>
      </c>
      <c r="D46" s="141">
        <v>19.6</v>
      </c>
      <c r="E46" s="142">
        <v>11.016999999999998</v>
      </c>
      <c r="F46" s="141">
        <v>15.307</v>
      </c>
      <c r="G46" s="140">
        <f t="shared" si="15"/>
        <v>61.424</v>
      </c>
      <c r="H46" s="144">
        <f t="shared" si="1"/>
        <v>0.002081565625809299</v>
      </c>
      <c r="I46" s="143">
        <v>18.8</v>
      </c>
      <c r="J46" s="141">
        <v>27.310000000000002</v>
      </c>
      <c r="K46" s="142">
        <v>0.08</v>
      </c>
      <c r="L46" s="141">
        <v>0.12</v>
      </c>
      <c r="M46" s="140">
        <f t="shared" si="16"/>
        <v>46.309999999999995</v>
      </c>
      <c r="N46" s="146">
        <f t="shared" si="17"/>
        <v>0.32636579572446567</v>
      </c>
      <c r="O46" s="145">
        <v>121.37399999999998</v>
      </c>
      <c r="P46" s="141">
        <v>147.60500000000002</v>
      </c>
      <c r="Q46" s="142">
        <v>58.723000000000006</v>
      </c>
      <c r="R46" s="141">
        <v>59.51700000000001</v>
      </c>
      <c r="S46" s="140">
        <f t="shared" si="18"/>
        <v>387.219</v>
      </c>
      <c r="T46" s="144">
        <f t="shared" si="5"/>
        <v>0.003010768957913738</v>
      </c>
      <c r="U46" s="143">
        <v>133.63900000000004</v>
      </c>
      <c r="V46" s="141">
        <v>167.839</v>
      </c>
      <c r="W46" s="142">
        <v>1.755</v>
      </c>
      <c r="X46" s="141">
        <v>1.939</v>
      </c>
      <c r="Y46" s="140">
        <f t="shared" si="19"/>
        <v>305.1720000000001</v>
      </c>
      <c r="Z46" s="139">
        <f t="shared" si="20"/>
        <v>0.2688549408202583</v>
      </c>
    </row>
    <row r="47" spans="1:26" ht="18.75" customHeight="1">
      <c r="A47" s="147" t="s">
        <v>460</v>
      </c>
      <c r="B47" s="374" t="s">
        <v>461</v>
      </c>
      <c r="C47" s="145">
        <v>0</v>
      </c>
      <c r="D47" s="141">
        <v>0</v>
      </c>
      <c r="E47" s="142">
        <v>0.351</v>
      </c>
      <c r="F47" s="141">
        <v>59.648</v>
      </c>
      <c r="G47" s="140">
        <f t="shared" si="15"/>
        <v>59.999</v>
      </c>
      <c r="H47" s="144">
        <f t="shared" si="1"/>
        <v>0.0020332745503863657</v>
      </c>
      <c r="I47" s="143">
        <v>0.634</v>
      </c>
      <c r="J47" s="141">
        <v>3.207</v>
      </c>
      <c r="K47" s="142">
        <v>1.07</v>
      </c>
      <c r="L47" s="141">
        <v>100.414</v>
      </c>
      <c r="M47" s="140">
        <f t="shared" si="16"/>
        <v>105.325</v>
      </c>
      <c r="N47" s="146">
        <f t="shared" si="17"/>
        <v>-0.4303441727984809</v>
      </c>
      <c r="O47" s="145">
        <v>0.148</v>
      </c>
      <c r="P47" s="141">
        <v>0.638</v>
      </c>
      <c r="Q47" s="142">
        <v>1.971</v>
      </c>
      <c r="R47" s="141">
        <v>239.50199999999998</v>
      </c>
      <c r="S47" s="140">
        <f t="shared" si="18"/>
        <v>242.259</v>
      </c>
      <c r="T47" s="144">
        <f t="shared" si="5"/>
        <v>0.0018836520857066007</v>
      </c>
      <c r="U47" s="143">
        <v>2.3129999999999997</v>
      </c>
      <c r="V47" s="141">
        <v>9.507</v>
      </c>
      <c r="W47" s="142">
        <v>5.626</v>
      </c>
      <c r="X47" s="141">
        <v>306.625</v>
      </c>
      <c r="Y47" s="140">
        <f t="shared" si="19"/>
        <v>324.071</v>
      </c>
      <c r="Z47" s="139">
        <f t="shared" si="20"/>
        <v>-0.25245085181950877</v>
      </c>
    </row>
    <row r="48" spans="1:26" ht="18.75" customHeight="1">
      <c r="A48" s="147" t="s">
        <v>423</v>
      </c>
      <c r="B48" s="374" t="s">
        <v>423</v>
      </c>
      <c r="C48" s="145">
        <v>15.149999999999999</v>
      </c>
      <c r="D48" s="141">
        <v>36.528</v>
      </c>
      <c r="E48" s="142">
        <v>1.899</v>
      </c>
      <c r="F48" s="141">
        <v>3.16</v>
      </c>
      <c r="G48" s="140">
        <f t="shared" si="15"/>
        <v>56.736999999999995</v>
      </c>
      <c r="H48" s="144">
        <f t="shared" si="1"/>
        <v>0.0019227303482603245</v>
      </c>
      <c r="I48" s="143">
        <v>10.971</v>
      </c>
      <c r="J48" s="141">
        <v>30.006</v>
      </c>
      <c r="K48" s="142"/>
      <c r="L48" s="141">
        <v>0.05</v>
      </c>
      <c r="M48" s="140">
        <f t="shared" si="16"/>
        <v>41.027</v>
      </c>
      <c r="N48" s="146">
        <f t="shared" si="17"/>
        <v>0.38291856582250694</v>
      </c>
      <c r="O48" s="145">
        <v>91.87199999999999</v>
      </c>
      <c r="P48" s="141">
        <v>144.354</v>
      </c>
      <c r="Q48" s="142">
        <v>2.017</v>
      </c>
      <c r="R48" s="141">
        <v>7.467</v>
      </c>
      <c r="S48" s="140">
        <f t="shared" si="18"/>
        <v>245.71</v>
      </c>
      <c r="T48" s="144">
        <f t="shared" si="5"/>
        <v>0.0019104848694123599</v>
      </c>
      <c r="U48" s="143">
        <v>67.07600000000001</v>
      </c>
      <c r="V48" s="141">
        <v>110.37600000000002</v>
      </c>
      <c r="W48" s="142">
        <v>0.415</v>
      </c>
      <c r="X48" s="141">
        <v>0.9050000000000001</v>
      </c>
      <c r="Y48" s="140">
        <f t="shared" si="19"/>
        <v>178.77200000000002</v>
      </c>
      <c r="Z48" s="139">
        <f t="shared" si="20"/>
        <v>0.3744322377106033</v>
      </c>
    </row>
    <row r="49" spans="1:26" ht="18.75" customHeight="1">
      <c r="A49" s="147" t="s">
        <v>385</v>
      </c>
      <c r="B49" s="374" t="s">
        <v>386</v>
      </c>
      <c r="C49" s="145">
        <v>12.704</v>
      </c>
      <c r="D49" s="141">
        <v>28.369999999999997</v>
      </c>
      <c r="E49" s="142">
        <v>0.75</v>
      </c>
      <c r="F49" s="141">
        <v>5.75</v>
      </c>
      <c r="G49" s="140">
        <f t="shared" si="15"/>
        <v>47.574</v>
      </c>
      <c r="H49" s="144">
        <f t="shared" si="1"/>
        <v>0.0016122102611723687</v>
      </c>
      <c r="I49" s="143">
        <v>9.169</v>
      </c>
      <c r="J49" s="141">
        <v>17.559</v>
      </c>
      <c r="K49" s="142">
        <v>1.09</v>
      </c>
      <c r="L49" s="141">
        <v>8.600000000000001</v>
      </c>
      <c r="M49" s="140">
        <f t="shared" si="16"/>
        <v>36.418000000000006</v>
      </c>
      <c r="N49" s="146">
        <f t="shared" si="17"/>
        <v>0.30633203360975303</v>
      </c>
      <c r="O49" s="145">
        <v>56.61599999999999</v>
      </c>
      <c r="P49" s="141">
        <v>111.00600000000001</v>
      </c>
      <c r="Q49" s="142">
        <v>7.32</v>
      </c>
      <c r="R49" s="141">
        <v>22.749999999999996</v>
      </c>
      <c r="S49" s="140">
        <f t="shared" si="18"/>
        <v>197.692</v>
      </c>
      <c r="T49" s="144">
        <f t="shared" si="5"/>
        <v>0.0015371274054937457</v>
      </c>
      <c r="U49" s="143">
        <v>59.599999999999994</v>
      </c>
      <c r="V49" s="141">
        <v>92.251</v>
      </c>
      <c r="W49" s="142">
        <v>3.73</v>
      </c>
      <c r="X49" s="141">
        <v>20.212</v>
      </c>
      <c r="Y49" s="140">
        <f t="shared" si="19"/>
        <v>175.79299999999998</v>
      </c>
      <c r="Z49" s="139">
        <f t="shared" si="20"/>
        <v>0.12457265078814306</v>
      </c>
    </row>
    <row r="50" spans="1:26" ht="18.75" customHeight="1">
      <c r="A50" s="147" t="s">
        <v>462</v>
      </c>
      <c r="B50" s="374" t="s">
        <v>463</v>
      </c>
      <c r="C50" s="145">
        <v>0</v>
      </c>
      <c r="D50" s="141">
        <v>0</v>
      </c>
      <c r="E50" s="142">
        <v>3.3139999999999996</v>
      </c>
      <c r="F50" s="141">
        <v>40.948</v>
      </c>
      <c r="G50" s="140">
        <f t="shared" si="15"/>
        <v>44.262</v>
      </c>
      <c r="H50" s="144">
        <f t="shared" si="1"/>
        <v>0.0014999716353472777</v>
      </c>
      <c r="I50" s="143">
        <v>2.895</v>
      </c>
      <c r="J50" s="141">
        <v>5.621</v>
      </c>
      <c r="K50" s="142">
        <v>0.3</v>
      </c>
      <c r="L50" s="141">
        <v>0.15000000000000002</v>
      </c>
      <c r="M50" s="140">
        <f t="shared" si="16"/>
        <v>8.966000000000001</v>
      </c>
      <c r="N50" s="146">
        <f t="shared" si="17"/>
        <v>3.936649565023421</v>
      </c>
      <c r="O50" s="145"/>
      <c r="P50" s="141"/>
      <c r="Q50" s="142">
        <v>6.105</v>
      </c>
      <c r="R50" s="141">
        <v>43.846</v>
      </c>
      <c r="S50" s="140">
        <f t="shared" si="18"/>
        <v>49.95099999999999</v>
      </c>
      <c r="T50" s="144">
        <f t="shared" si="5"/>
        <v>0.0003883872439543233</v>
      </c>
      <c r="U50" s="143">
        <v>10.072000000000001</v>
      </c>
      <c r="V50" s="141">
        <v>21.727000000000004</v>
      </c>
      <c r="W50" s="142">
        <v>2.149</v>
      </c>
      <c r="X50" s="141">
        <v>2.9379999999999993</v>
      </c>
      <c r="Y50" s="140">
        <f t="shared" si="19"/>
        <v>36.88600000000001</v>
      </c>
      <c r="Z50" s="139">
        <f t="shared" si="20"/>
        <v>0.3541994252561942</v>
      </c>
    </row>
    <row r="51" spans="1:26" ht="18.75" customHeight="1">
      <c r="A51" s="147" t="s">
        <v>421</v>
      </c>
      <c r="B51" s="374" t="s">
        <v>422</v>
      </c>
      <c r="C51" s="145">
        <v>8.161999999999999</v>
      </c>
      <c r="D51" s="141">
        <v>9.899000000000001</v>
      </c>
      <c r="E51" s="142">
        <v>7.834</v>
      </c>
      <c r="F51" s="141">
        <v>9.499</v>
      </c>
      <c r="G51" s="140">
        <f t="shared" si="15"/>
        <v>35.394</v>
      </c>
      <c r="H51" s="144">
        <f t="shared" si="1"/>
        <v>0.0011994486480837183</v>
      </c>
      <c r="I51" s="143">
        <v>0</v>
      </c>
      <c r="J51" s="141">
        <v>0</v>
      </c>
      <c r="K51" s="142">
        <v>14.75</v>
      </c>
      <c r="L51" s="141">
        <v>19.055</v>
      </c>
      <c r="M51" s="140">
        <f t="shared" si="16"/>
        <v>33.805</v>
      </c>
      <c r="N51" s="146">
        <f t="shared" si="17"/>
        <v>0.04700488093477295</v>
      </c>
      <c r="O51" s="145">
        <v>48.152</v>
      </c>
      <c r="P51" s="141">
        <v>51.57</v>
      </c>
      <c r="Q51" s="142">
        <v>70.361</v>
      </c>
      <c r="R51" s="141">
        <v>73.817</v>
      </c>
      <c r="S51" s="140">
        <f t="shared" si="18"/>
        <v>243.90000000000003</v>
      </c>
      <c r="T51" s="144">
        <f t="shared" si="5"/>
        <v>0.0018964114592392438</v>
      </c>
      <c r="U51" s="143">
        <v>0</v>
      </c>
      <c r="V51" s="141">
        <v>0</v>
      </c>
      <c r="W51" s="142">
        <v>166.683</v>
      </c>
      <c r="X51" s="141">
        <v>183.29900000000004</v>
      </c>
      <c r="Y51" s="140">
        <f t="shared" si="19"/>
        <v>349.982</v>
      </c>
      <c r="Z51" s="139">
        <f t="shared" si="20"/>
        <v>-0.30310701693229936</v>
      </c>
    </row>
    <row r="52" spans="1:26" ht="18.75" customHeight="1">
      <c r="A52" s="147" t="s">
        <v>419</v>
      </c>
      <c r="B52" s="374" t="s">
        <v>420</v>
      </c>
      <c r="C52" s="145">
        <v>12.672</v>
      </c>
      <c r="D52" s="141">
        <v>17.520000000000003</v>
      </c>
      <c r="E52" s="142">
        <v>0.64</v>
      </c>
      <c r="F52" s="141">
        <v>3.533</v>
      </c>
      <c r="G52" s="140">
        <f t="shared" si="15"/>
        <v>34.365</v>
      </c>
      <c r="H52" s="144">
        <f t="shared" si="1"/>
        <v>0.0011645774083572636</v>
      </c>
      <c r="I52" s="143">
        <v>1.401</v>
      </c>
      <c r="J52" s="141">
        <v>2.046</v>
      </c>
      <c r="K52" s="142">
        <v>6.539000000000001</v>
      </c>
      <c r="L52" s="141">
        <v>12.937999999999999</v>
      </c>
      <c r="M52" s="140">
        <f t="shared" si="16"/>
        <v>22.924</v>
      </c>
      <c r="N52" s="146">
        <f t="shared" si="17"/>
        <v>0.4990839295061944</v>
      </c>
      <c r="O52" s="145">
        <v>59.122</v>
      </c>
      <c r="P52" s="141">
        <v>62.895999999999994</v>
      </c>
      <c r="Q52" s="142">
        <v>10.870999999999999</v>
      </c>
      <c r="R52" s="141">
        <v>23.218</v>
      </c>
      <c r="S52" s="140">
        <f t="shared" si="18"/>
        <v>156.107</v>
      </c>
      <c r="T52" s="144">
        <f t="shared" si="5"/>
        <v>0.0012137888629252178</v>
      </c>
      <c r="U52" s="143">
        <v>10.571000000000003</v>
      </c>
      <c r="V52" s="141">
        <v>21.196000000000005</v>
      </c>
      <c r="W52" s="142">
        <v>28.629</v>
      </c>
      <c r="X52" s="141">
        <v>46.633</v>
      </c>
      <c r="Y52" s="140">
        <f t="shared" si="19"/>
        <v>107.02900000000002</v>
      </c>
      <c r="Z52" s="139">
        <f t="shared" si="20"/>
        <v>0.45854861766437094</v>
      </c>
    </row>
    <row r="53" spans="1:26" ht="18.75" customHeight="1">
      <c r="A53" s="147" t="s">
        <v>399</v>
      </c>
      <c r="B53" s="374" t="s">
        <v>400</v>
      </c>
      <c r="C53" s="145">
        <v>5.052</v>
      </c>
      <c r="D53" s="141">
        <v>25.949000000000005</v>
      </c>
      <c r="E53" s="142">
        <v>0.9100000000000001</v>
      </c>
      <c r="F53" s="141">
        <v>1.145</v>
      </c>
      <c r="G53" s="140">
        <f t="shared" si="15"/>
        <v>33.056000000000004</v>
      </c>
      <c r="H53" s="144">
        <f t="shared" si="1"/>
        <v>0.001120217395916127</v>
      </c>
      <c r="I53" s="143">
        <v>3.311</v>
      </c>
      <c r="J53" s="141">
        <v>13.959</v>
      </c>
      <c r="K53" s="142">
        <v>1.3200000000000005</v>
      </c>
      <c r="L53" s="141">
        <v>1.8000000000000003</v>
      </c>
      <c r="M53" s="140">
        <f t="shared" si="16"/>
        <v>20.39</v>
      </c>
      <c r="N53" s="146">
        <f t="shared" si="17"/>
        <v>0.621186856302109</v>
      </c>
      <c r="O53" s="145">
        <v>21.287000000000003</v>
      </c>
      <c r="P53" s="141">
        <v>93.21399999999998</v>
      </c>
      <c r="Q53" s="142">
        <v>6.657999999999993</v>
      </c>
      <c r="R53" s="141">
        <v>10.662999999999997</v>
      </c>
      <c r="S53" s="140">
        <f t="shared" si="18"/>
        <v>131.82199999999997</v>
      </c>
      <c r="T53" s="144">
        <f t="shared" si="5"/>
        <v>0.0010249641302986286</v>
      </c>
      <c r="U53" s="143">
        <v>20.449999999999996</v>
      </c>
      <c r="V53" s="141">
        <v>69.95299999999999</v>
      </c>
      <c r="W53" s="142">
        <v>10.029000000000002</v>
      </c>
      <c r="X53" s="141">
        <v>12.739999999999998</v>
      </c>
      <c r="Y53" s="140">
        <f t="shared" si="19"/>
        <v>113.17199999999998</v>
      </c>
      <c r="Z53" s="139">
        <f t="shared" si="20"/>
        <v>0.16479341179797125</v>
      </c>
    </row>
    <row r="54" spans="1:26" ht="18.75" customHeight="1">
      <c r="A54" s="147" t="s">
        <v>464</v>
      </c>
      <c r="B54" s="374" t="s">
        <v>464</v>
      </c>
      <c r="C54" s="145">
        <v>12.566</v>
      </c>
      <c r="D54" s="141">
        <v>12.184</v>
      </c>
      <c r="E54" s="142">
        <v>2.178</v>
      </c>
      <c r="F54" s="141">
        <v>3.625</v>
      </c>
      <c r="G54" s="140">
        <f t="shared" si="15"/>
        <v>30.553</v>
      </c>
      <c r="H54" s="144">
        <f t="shared" si="1"/>
        <v>0.0010353945455416696</v>
      </c>
      <c r="I54" s="143">
        <v>11.4</v>
      </c>
      <c r="J54" s="141">
        <v>13.65</v>
      </c>
      <c r="K54" s="142">
        <v>0</v>
      </c>
      <c r="L54" s="141">
        <v>0</v>
      </c>
      <c r="M54" s="140">
        <f t="shared" si="16"/>
        <v>25.05</v>
      </c>
      <c r="N54" s="146">
        <f t="shared" si="17"/>
        <v>0.21968063872255494</v>
      </c>
      <c r="O54" s="145">
        <v>73.53099999999999</v>
      </c>
      <c r="P54" s="141">
        <v>83.70899999999999</v>
      </c>
      <c r="Q54" s="142">
        <v>18.268</v>
      </c>
      <c r="R54" s="141">
        <v>11.494</v>
      </c>
      <c r="S54" s="140">
        <f t="shared" si="18"/>
        <v>187.00199999999998</v>
      </c>
      <c r="T54" s="144">
        <f t="shared" si="5"/>
        <v>0.0014540087564602583</v>
      </c>
      <c r="U54" s="143">
        <v>36.945</v>
      </c>
      <c r="V54" s="141">
        <v>43.851</v>
      </c>
      <c r="W54" s="142">
        <v>1.054</v>
      </c>
      <c r="X54" s="141">
        <v>1.79</v>
      </c>
      <c r="Y54" s="140">
        <f t="shared" si="19"/>
        <v>83.64</v>
      </c>
      <c r="Z54" s="139">
        <f t="shared" si="20"/>
        <v>1.2357962697274028</v>
      </c>
    </row>
    <row r="55" spans="1:26" ht="18.75" customHeight="1">
      <c r="A55" s="147" t="s">
        <v>440</v>
      </c>
      <c r="B55" s="374" t="s">
        <v>441</v>
      </c>
      <c r="C55" s="145">
        <v>2.3369999999999997</v>
      </c>
      <c r="D55" s="141">
        <v>2.6769999999999996</v>
      </c>
      <c r="E55" s="142">
        <v>9.072000000000001</v>
      </c>
      <c r="F55" s="141">
        <v>12.738999999999999</v>
      </c>
      <c r="G55" s="140">
        <f t="shared" si="15"/>
        <v>26.825</v>
      </c>
      <c r="H55" s="144">
        <f t="shared" si="1"/>
        <v>0.00090905831454048</v>
      </c>
      <c r="I55" s="143">
        <v>4.451</v>
      </c>
      <c r="J55" s="141">
        <v>5.723000000000001</v>
      </c>
      <c r="K55" s="142">
        <v>2.6029999999999998</v>
      </c>
      <c r="L55" s="141">
        <v>2.8689999999999998</v>
      </c>
      <c r="M55" s="140">
        <f t="shared" si="16"/>
        <v>15.645999999999999</v>
      </c>
      <c r="N55" s="146" t="s">
        <v>50</v>
      </c>
      <c r="O55" s="145">
        <v>16.295</v>
      </c>
      <c r="P55" s="141">
        <v>22.735000000000003</v>
      </c>
      <c r="Q55" s="142">
        <v>35.432</v>
      </c>
      <c r="R55" s="141">
        <v>54.454000000000015</v>
      </c>
      <c r="S55" s="140">
        <f t="shared" si="18"/>
        <v>128.91600000000003</v>
      </c>
      <c r="T55" s="144">
        <f t="shared" si="5"/>
        <v>0.0010023689203742779</v>
      </c>
      <c r="U55" s="143">
        <v>12.130999999999998</v>
      </c>
      <c r="V55" s="141">
        <v>25.214000000000002</v>
      </c>
      <c r="W55" s="142">
        <v>18.257</v>
      </c>
      <c r="X55" s="141">
        <v>23.588999999999995</v>
      </c>
      <c r="Y55" s="140">
        <f t="shared" si="19"/>
        <v>79.191</v>
      </c>
      <c r="Z55" s="139">
        <f t="shared" si="20"/>
        <v>0.6279122627571319</v>
      </c>
    </row>
    <row r="56" spans="1:26" ht="18.75" customHeight="1">
      <c r="A56" s="147" t="s">
        <v>447</v>
      </c>
      <c r="B56" s="374" t="s">
        <v>447</v>
      </c>
      <c r="C56" s="145">
        <v>1.2530000000000001</v>
      </c>
      <c r="D56" s="141">
        <v>1.653</v>
      </c>
      <c r="E56" s="142">
        <v>4.584</v>
      </c>
      <c r="F56" s="141">
        <v>18.308999999999997</v>
      </c>
      <c r="G56" s="140">
        <f t="shared" si="15"/>
        <v>25.799</v>
      </c>
      <c r="H56" s="144">
        <f t="shared" si="1"/>
        <v>0.000874288740235968</v>
      </c>
      <c r="I56" s="143">
        <v>3.695</v>
      </c>
      <c r="J56" s="141">
        <v>0.07</v>
      </c>
      <c r="K56" s="142">
        <v>0.615</v>
      </c>
      <c r="L56" s="141">
        <v>0.75</v>
      </c>
      <c r="M56" s="140">
        <f t="shared" si="16"/>
        <v>5.13</v>
      </c>
      <c r="N56" s="146">
        <f t="shared" si="17"/>
        <v>4.029044834307992</v>
      </c>
      <c r="O56" s="145">
        <v>20.174999999999997</v>
      </c>
      <c r="P56" s="141">
        <v>14.117999999999999</v>
      </c>
      <c r="Q56" s="142">
        <v>11.802</v>
      </c>
      <c r="R56" s="141">
        <v>27.464</v>
      </c>
      <c r="S56" s="140">
        <f t="shared" si="18"/>
        <v>73.559</v>
      </c>
      <c r="T56" s="144">
        <f t="shared" si="5"/>
        <v>0.0005719480546542826</v>
      </c>
      <c r="U56" s="143">
        <v>19.217000000000002</v>
      </c>
      <c r="V56" s="141">
        <v>7.602</v>
      </c>
      <c r="W56" s="142">
        <v>3.71</v>
      </c>
      <c r="X56" s="141">
        <v>4.506</v>
      </c>
      <c r="Y56" s="140">
        <f t="shared" si="19"/>
        <v>35.035000000000004</v>
      </c>
      <c r="Z56" s="139">
        <f t="shared" si="20"/>
        <v>1.0995861281575565</v>
      </c>
    </row>
    <row r="57" spans="1:26" ht="18.75" customHeight="1">
      <c r="A57" s="147" t="s">
        <v>465</v>
      </c>
      <c r="B57" s="374" t="s">
        <v>465</v>
      </c>
      <c r="C57" s="145">
        <v>0</v>
      </c>
      <c r="D57" s="141">
        <v>0</v>
      </c>
      <c r="E57" s="142">
        <v>4.494000000000001</v>
      </c>
      <c r="F57" s="141">
        <v>18.633000000000003</v>
      </c>
      <c r="G57" s="140">
        <f t="shared" si="15"/>
        <v>23.127000000000002</v>
      </c>
      <c r="H57" s="144">
        <f t="shared" si="1"/>
        <v>0.0007837387377587206</v>
      </c>
      <c r="I57" s="143">
        <v>0.133</v>
      </c>
      <c r="J57" s="141">
        <v>0.149</v>
      </c>
      <c r="K57" s="142">
        <v>6.081</v>
      </c>
      <c r="L57" s="141">
        <v>34.196</v>
      </c>
      <c r="M57" s="140">
        <f t="shared" si="16"/>
        <v>40.559</v>
      </c>
      <c r="N57" s="146">
        <f t="shared" si="17"/>
        <v>-0.4297936339653343</v>
      </c>
      <c r="O57" s="145"/>
      <c r="P57" s="141"/>
      <c r="Q57" s="142">
        <v>16.571999999999996</v>
      </c>
      <c r="R57" s="141">
        <v>55.571999999999996</v>
      </c>
      <c r="S57" s="140">
        <f t="shared" si="18"/>
        <v>72.14399999999999</v>
      </c>
      <c r="T57" s="144">
        <f t="shared" si="5"/>
        <v>0.0005609459135520951</v>
      </c>
      <c r="U57" s="143">
        <v>1.165</v>
      </c>
      <c r="V57" s="141">
        <v>4.045</v>
      </c>
      <c r="W57" s="142">
        <v>17.316999999999997</v>
      </c>
      <c r="X57" s="141">
        <v>58.699000000000005</v>
      </c>
      <c r="Y57" s="140">
        <f t="shared" si="19"/>
        <v>81.226</v>
      </c>
      <c r="Z57" s="139">
        <f t="shared" si="20"/>
        <v>-0.11181148893211545</v>
      </c>
    </row>
    <row r="58" spans="1:26" ht="18.75" customHeight="1">
      <c r="A58" s="147" t="s">
        <v>466</v>
      </c>
      <c r="B58" s="374" t="s">
        <v>466</v>
      </c>
      <c r="C58" s="145">
        <v>7.806000000000001</v>
      </c>
      <c r="D58" s="141">
        <v>6.062</v>
      </c>
      <c r="E58" s="142">
        <v>3.9000000000000004</v>
      </c>
      <c r="F58" s="141">
        <v>4.909</v>
      </c>
      <c r="G58" s="140">
        <f t="shared" si="15"/>
        <v>22.677</v>
      </c>
      <c r="H58" s="144">
        <f t="shared" si="1"/>
        <v>0.0007684889244672679</v>
      </c>
      <c r="I58" s="143">
        <v>0</v>
      </c>
      <c r="J58" s="141">
        <v>0.842</v>
      </c>
      <c r="K58" s="142">
        <v>2.0949999999999998</v>
      </c>
      <c r="L58" s="141">
        <v>2.62</v>
      </c>
      <c r="M58" s="140">
        <f t="shared" si="16"/>
        <v>5.557</v>
      </c>
      <c r="N58" s="146">
        <f t="shared" si="17"/>
        <v>3.080798992262012</v>
      </c>
      <c r="O58" s="145">
        <v>55.16600000000001</v>
      </c>
      <c r="P58" s="141">
        <v>58.57999999999999</v>
      </c>
      <c r="Q58" s="142">
        <v>20.922</v>
      </c>
      <c r="R58" s="141">
        <v>23.594999999999995</v>
      </c>
      <c r="S58" s="140">
        <f t="shared" si="18"/>
        <v>158.263</v>
      </c>
      <c r="T58" s="144">
        <f t="shared" si="5"/>
        <v>0.0012305525492971726</v>
      </c>
      <c r="U58" s="143">
        <v>35.85</v>
      </c>
      <c r="V58" s="141">
        <v>40.91499999999999</v>
      </c>
      <c r="W58" s="142">
        <v>2.0949999999999998</v>
      </c>
      <c r="X58" s="141">
        <v>2.62</v>
      </c>
      <c r="Y58" s="140">
        <f t="shared" si="19"/>
        <v>81.47999999999999</v>
      </c>
      <c r="Z58" s="139">
        <f t="shared" si="20"/>
        <v>0.9423539518900346</v>
      </c>
    </row>
    <row r="59" spans="1:26" ht="18.75" customHeight="1">
      <c r="A59" s="147" t="s">
        <v>397</v>
      </c>
      <c r="B59" s="374" t="s">
        <v>398</v>
      </c>
      <c r="C59" s="145">
        <v>3.416</v>
      </c>
      <c r="D59" s="141">
        <v>13.370000000000001</v>
      </c>
      <c r="E59" s="142">
        <v>1.191</v>
      </c>
      <c r="F59" s="141">
        <v>2.965</v>
      </c>
      <c r="G59" s="140">
        <f t="shared" si="15"/>
        <v>20.942</v>
      </c>
      <c r="H59" s="144">
        <f t="shared" si="1"/>
        <v>0.000709692422110223</v>
      </c>
      <c r="I59" s="143">
        <v>7.113999999999999</v>
      </c>
      <c r="J59" s="141">
        <v>13.690999999999999</v>
      </c>
      <c r="K59" s="142">
        <v>2.1</v>
      </c>
      <c r="L59" s="141">
        <v>1.9</v>
      </c>
      <c r="M59" s="140">
        <f t="shared" si="16"/>
        <v>24.805</v>
      </c>
      <c r="N59" s="146">
        <f t="shared" si="17"/>
        <v>-0.15573473090102796</v>
      </c>
      <c r="O59" s="145">
        <v>22.083999999999993</v>
      </c>
      <c r="P59" s="141">
        <v>73.124</v>
      </c>
      <c r="Q59" s="142">
        <v>5.630000000000001</v>
      </c>
      <c r="R59" s="141">
        <v>12.848999999999997</v>
      </c>
      <c r="S59" s="140">
        <f t="shared" si="18"/>
        <v>113.68699999999998</v>
      </c>
      <c r="T59" s="144">
        <f t="shared" si="5"/>
        <v>0.0008839578908016887</v>
      </c>
      <c r="U59" s="143">
        <v>28.604</v>
      </c>
      <c r="V59" s="141">
        <v>59.67200000000001</v>
      </c>
      <c r="W59" s="142">
        <v>14.588000000000001</v>
      </c>
      <c r="X59" s="141">
        <v>17.831</v>
      </c>
      <c r="Y59" s="140">
        <f t="shared" si="19"/>
        <v>120.69500000000001</v>
      </c>
      <c r="Z59" s="139">
        <f t="shared" si="20"/>
        <v>-0.05806371432122315</v>
      </c>
    </row>
    <row r="60" spans="1:26" ht="18.75" customHeight="1">
      <c r="A60" s="147" t="s">
        <v>428</v>
      </c>
      <c r="B60" s="374" t="s">
        <v>429</v>
      </c>
      <c r="C60" s="145">
        <v>1.46</v>
      </c>
      <c r="D60" s="141">
        <v>7.814</v>
      </c>
      <c r="E60" s="142">
        <v>4.982</v>
      </c>
      <c r="F60" s="141">
        <v>6.212</v>
      </c>
      <c r="G60" s="140">
        <f t="shared" si="15"/>
        <v>20.468</v>
      </c>
      <c r="H60" s="144">
        <f t="shared" si="1"/>
        <v>0.0006936292854432262</v>
      </c>
      <c r="I60" s="143">
        <v>0</v>
      </c>
      <c r="J60" s="141">
        <v>1.612</v>
      </c>
      <c r="K60" s="142">
        <v>5.596</v>
      </c>
      <c r="L60" s="141">
        <v>6.386</v>
      </c>
      <c r="M60" s="140">
        <f t="shared" si="16"/>
        <v>13.594000000000001</v>
      </c>
      <c r="N60" s="146">
        <f t="shared" si="17"/>
        <v>0.505664263645726</v>
      </c>
      <c r="O60" s="145">
        <v>6.273</v>
      </c>
      <c r="P60" s="141">
        <v>27.122</v>
      </c>
      <c r="Q60" s="142">
        <v>32.489000000000004</v>
      </c>
      <c r="R60" s="141">
        <v>36.177</v>
      </c>
      <c r="S60" s="140">
        <f t="shared" si="18"/>
        <v>102.061</v>
      </c>
      <c r="T60" s="144">
        <f t="shared" si="5"/>
        <v>0.0007935615003748113</v>
      </c>
      <c r="U60" s="143">
        <v>0</v>
      </c>
      <c r="V60" s="141">
        <v>6.448</v>
      </c>
      <c r="W60" s="142">
        <v>22.177999999999997</v>
      </c>
      <c r="X60" s="141">
        <v>27.128</v>
      </c>
      <c r="Y60" s="140">
        <f t="shared" si="19"/>
        <v>55.754</v>
      </c>
      <c r="Z60" s="139">
        <f t="shared" si="20"/>
        <v>0.8305592423861967</v>
      </c>
    </row>
    <row r="61" spans="1:26" ht="18.75" customHeight="1" thickBot="1">
      <c r="A61" s="138" t="s">
        <v>56</v>
      </c>
      <c r="B61" s="375" t="s">
        <v>56</v>
      </c>
      <c r="C61" s="136">
        <v>22.269000000000005</v>
      </c>
      <c r="D61" s="132">
        <v>45.345000000000006</v>
      </c>
      <c r="E61" s="133">
        <v>133.38</v>
      </c>
      <c r="F61" s="132">
        <v>180.8099999999999</v>
      </c>
      <c r="G61" s="131">
        <f t="shared" si="15"/>
        <v>381.80399999999986</v>
      </c>
      <c r="H61" s="135">
        <f t="shared" si="1"/>
        <v>0.012938754919843925</v>
      </c>
      <c r="I61" s="134">
        <v>95.56799999999998</v>
      </c>
      <c r="J61" s="132">
        <v>256.597</v>
      </c>
      <c r="K61" s="133">
        <v>258.57800000000003</v>
      </c>
      <c r="L61" s="132">
        <v>284.1869999999999</v>
      </c>
      <c r="M61" s="131">
        <f t="shared" si="16"/>
        <v>894.9299999999998</v>
      </c>
      <c r="N61" s="137">
        <f t="shared" si="17"/>
        <v>-0.5733699842445779</v>
      </c>
      <c r="O61" s="136">
        <v>286.7410000000001</v>
      </c>
      <c r="P61" s="132">
        <v>426.3129999999999</v>
      </c>
      <c r="Q61" s="133">
        <v>620.087</v>
      </c>
      <c r="R61" s="132">
        <v>884.7319999999997</v>
      </c>
      <c r="S61" s="131">
        <f t="shared" si="18"/>
        <v>2217.8729999999996</v>
      </c>
      <c r="T61" s="135">
        <f t="shared" si="5"/>
        <v>0.017244771514298148</v>
      </c>
      <c r="U61" s="134">
        <v>463.231</v>
      </c>
      <c r="V61" s="132">
        <v>1110.666</v>
      </c>
      <c r="W61" s="133">
        <v>819.1320000000001</v>
      </c>
      <c r="X61" s="132">
        <v>1185.5869999999995</v>
      </c>
      <c r="Y61" s="131">
        <f t="shared" si="19"/>
        <v>3578.6159999999995</v>
      </c>
      <c r="Z61" s="130">
        <f t="shared" si="20"/>
        <v>-0.3802428089518406</v>
      </c>
    </row>
    <row r="62" spans="1:2" ht="15" thickTop="1">
      <c r="A62" s="129" t="s">
        <v>43</v>
      </c>
      <c r="B62" s="129"/>
    </row>
    <row r="63" spans="1:2" ht="15">
      <c r="A63" s="129" t="s">
        <v>147</v>
      </c>
      <c r="B63" s="129"/>
    </row>
    <row r="64" spans="1:3" ht="14.25">
      <c r="A64" s="376" t="s">
        <v>125</v>
      </c>
      <c r="B64" s="377"/>
      <c r="C64" s="377"/>
    </row>
  </sheetData>
  <sheetProtection/>
  <mergeCells count="26">
    <mergeCell ref="U7:V7"/>
    <mergeCell ref="W7:X7"/>
    <mergeCell ref="N6:N8"/>
    <mergeCell ref="O6:S6"/>
    <mergeCell ref="T6:T8"/>
    <mergeCell ref="U6:Y6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</mergeCells>
  <conditionalFormatting sqref="Z62:Z65536 N62:N65536 Z3 N3 N5:N8 Z5:Z8">
    <cfRule type="cellIs" priority="3" dxfId="93" operator="lessThan" stopIfTrue="1">
      <formula>0</formula>
    </cfRule>
  </conditionalFormatting>
  <conditionalFormatting sqref="Z9:Z61 N9:N61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A1">
      <selection activeCell="U11" sqref="U11:X21"/>
    </sheetView>
  </sheetViews>
  <sheetFormatPr defaultColWidth="8.00390625" defaultRowHeight="15"/>
  <cols>
    <col min="1" max="1" width="25.28125" style="128" customWidth="1"/>
    <col min="2" max="2" width="38.140625" style="128" customWidth="1"/>
    <col min="3" max="3" width="11.00390625" style="128" customWidth="1"/>
    <col min="4" max="4" width="12.28125" style="128" bestFit="1" customWidth="1"/>
    <col min="5" max="5" width="8.7109375" style="128" bestFit="1" customWidth="1"/>
    <col min="6" max="6" width="10.7109375" style="128" bestFit="1" customWidth="1"/>
    <col min="7" max="7" width="10.140625" style="128" customWidth="1"/>
    <col min="8" max="8" width="10.7109375" style="128" customWidth="1"/>
    <col min="9" max="10" width="11.7109375" style="128" bestFit="1" customWidth="1"/>
    <col min="11" max="11" width="9.00390625" style="128" bestFit="1" customWidth="1"/>
    <col min="12" max="12" width="10.7109375" style="128" bestFit="1" customWidth="1"/>
    <col min="13" max="13" width="11.7109375" style="128" bestFit="1" customWidth="1"/>
    <col min="14" max="14" width="9.28125" style="128" customWidth="1"/>
    <col min="15" max="15" width="11.7109375" style="128" bestFit="1" customWidth="1"/>
    <col min="16" max="16" width="12.28125" style="128" bestFit="1" customWidth="1"/>
    <col min="17" max="17" width="9.28125" style="128" customWidth="1"/>
    <col min="18" max="18" width="10.7109375" style="128" bestFit="1" customWidth="1"/>
    <col min="19" max="19" width="11.8515625" style="128" customWidth="1"/>
    <col min="20" max="20" width="10.140625" style="128" customWidth="1"/>
    <col min="21" max="22" width="11.7109375" style="128" bestFit="1" customWidth="1"/>
    <col min="23" max="23" width="10.28125" style="128" customWidth="1"/>
    <col min="24" max="24" width="11.28125" style="128" customWidth="1"/>
    <col min="25" max="25" width="11.7109375" style="128" bestFit="1" customWidth="1"/>
    <col min="26" max="26" width="9.8515625" style="128" bestFit="1" customWidth="1"/>
    <col min="27" max="16384" width="8.00390625" style="128" customWidth="1"/>
  </cols>
  <sheetData>
    <row r="1" spans="1:2" ht="21" thickBot="1">
      <c r="A1" s="476" t="s">
        <v>28</v>
      </c>
      <c r="B1" s="473"/>
    </row>
    <row r="2" spans="24:27" ht="18">
      <c r="X2" s="495"/>
      <c r="Y2" s="496"/>
      <c r="Z2" s="496"/>
      <c r="AA2" s="495"/>
    </row>
    <row r="3" ht="5.25" customHeight="1" thickBot="1"/>
    <row r="4" spans="1:26" ht="24" customHeight="1" thickTop="1">
      <c r="A4" s="576" t="s">
        <v>126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  <c r="Y4" s="577"/>
      <c r="Z4" s="578"/>
    </row>
    <row r="5" spans="1:26" ht="21" customHeight="1" thickBot="1">
      <c r="A5" s="590" t="s">
        <v>45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  <c r="U5" s="591"/>
      <c r="V5" s="591"/>
      <c r="W5" s="591"/>
      <c r="X5" s="591"/>
      <c r="Y5" s="591"/>
      <c r="Z5" s="592"/>
    </row>
    <row r="6" spans="1:26" s="174" customFormat="1" ht="19.5" customHeight="1" thickBot="1" thickTop="1">
      <c r="A6" s="579" t="s">
        <v>121</v>
      </c>
      <c r="B6" s="579" t="s">
        <v>122</v>
      </c>
      <c r="C6" s="594" t="s">
        <v>36</v>
      </c>
      <c r="D6" s="595"/>
      <c r="E6" s="595"/>
      <c r="F6" s="595"/>
      <c r="G6" s="595"/>
      <c r="H6" s="595"/>
      <c r="I6" s="595"/>
      <c r="J6" s="595"/>
      <c r="K6" s="596"/>
      <c r="L6" s="596"/>
      <c r="M6" s="596"/>
      <c r="N6" s="597"/>
      <c r="O6" s="598" t="s">
        <v>35</v>
      </c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7"/>
    </row>
    <row r="7" spans="1:26" s="173" customFormat="1" ht="26.25" customHeight="1" thickBot="1">
      <c r="A7" s="580"/>
      <c r="B7" s="580"/>
      <c r="C7" s="668" t="s">
        <v>153</v>
      </c>
      <c r="D7" s="669"/>
      <c r="E7" s="669"/>
      <c r="F7" s="669"/>
      <c r="G7" s="670"/>
      <c r="H7" s="583" t="s">
        <v>34</v>
      </c>
      <c r="I7" s="668" t="s">
        <v>154</v>
      </c>
      <c r="J7" s="669"/>
      <c r="K7" s="669"/>
      <c r="L7" s="669"/>
      <c r="M7" s="670"/>
      <c r="N7" s="583" t="s">
        <v>33</v>
      </c>
      <c r="O7" s="671" t="s">
        <v>155</v>
      </c>
      <c r="P7" s="669"/>
      <c r="Q7" s="669"/>
      <c r="R7" s="669"/>
      <c r="S7" s="670"/>
      <c r="T7" s="583" t="s">
        <v>34</v>
      </c>
      <c r="U7" s="671" t="s">
        <v>156</v>
      </c>
      <c r="V7" s="669"/>
      <c r="W7" s="669"/>
      <c r="X7" s="669"/>
      <c r="Y7" s="670"/>
      <c r="Z7" s="583" t="s">
        <v>33</v>
      </c>
    </row>
    <row r="8" spans="1:26" s="168" customFormat="1" ht="26.25" customHeight="1">
      <c r="A8" s="581"/>
      <c r="B8" s="581"/>
      <c r="C8" s="566" t="s">
        <v>22</v>
      </c>
      <c r="D8" s="567"/>
      <c r="E8" s="568" t="s">
        <v>21</v>
      </c>
      <c r="F8" s="569"/>
      <c r="G8" s="570" t="s">
        <v>17</v>
      </c>
      <c r="H8" s="584"/>
      <c r="I8" s="566" t="s">
        <v>22</v>
      </c>
      <c r="J8" s="567"/>
      <c r="K8" s="568" t="s">
        <v>21</v>
      </c>
      <c r="L8" s="569"/>
      <c r="M8" s="570" t="s">
        <v>17</v>
      </c>
      <c r="N8" s="584"/>
      <c r="O8" s="567" t="s">
        <v>22</v>
      </c>
      <c r="P8" s="567"/>
      <c r="Q8" s="572" t="s">
        <v>21</v>
      </c>
      <c r="R8" s="567"/>
      <c r="S8" s="570" t="s">
        <v>17</v>
      </c>
      <c r="T8" s="584"/>
      <c r="U8" s="573" t="s">
        <v>22</v>
      </c>
      <c r="V8" s="569"/>
      <c r="W8" s="568" t="s">
        <v>21</v>
      </c>
      <c r="X8" s="589"/>
      <c r="Y8" s="570" t="s">
        <v>17</v>
      </c>
      <c r="Z8" s="584"/>
    </row>
    <row r="9" spans="1:26" s="168" customFormat="1" ht="15.75" thickBot="1">
      <c r="A9" s="582"/>
      <c r="B9" s="582"/>
      <c r="C9" s="171" t="s">
        <v>19</v>
      </c>
      <c r="D9" s="169" t="s">
        <v>18</v>
      </c>
      <c r="E9" s="170" t="s">
        <v>19</v>
      </c>
      <c r="F9" s="169" t="s">
        <v>18</v>
      </c>
      <c r="G9" s="571"/>
      <c r="H9" s="585"/>
      <c r="I9" s="171" t="s">
        <v>19</v>
      </c>
      <c r="J9" s="169" t="s">
        <v>18</v>
      </c>
      <c r="K9" s="170" t="s">
        <v>19</v>
      </c>
      <c r="L9" s="169" t="s">
        <v>18</v>
      </c>
      <c r="M9" s="571"/>
      <c r="N9" s="585"/>
      <c r="O9" s="172" t="s">
        <v>19</v>
      </c>
      <c r="P9" s="169" t="s">
        <v>18</v>
      </c>
      <c r="Q9" s="170" t="s">
        <v>19</v>
      </c>
      <c r="R9" s="169" t="s">
        <v>18</v>
      </c>
      <c r="S9" s="571"/>
      <c r="T9" s="585"/>
      <c r="U9" s="171" t="s">
        <v>19</v>
      </c>
      <c r="V9" s="169" t="s">
        <v>18</v>
      </c>
      <c r="W9" s="170" t="s">
        <v>19</v>
      </c>
      <c r="X9" s="169" t="s">
        <v>18</v>
      </c>
      <c r="Y9" s="571"/>
      <c r="Z9" s="585"/>
    </row>
    <row r="10" spans="1:26" s="157" customFormat="1" ht="18" customHeight="1" thickBot="1" thickTop="1">
      <c r="A10" s="167" t="s">
        <v>24</v>
      </c>
      <c r="B10" s="372"/>
      <c r="C10" s="166">
        <f>SUM(C11:C21)</f>
        <v>373938</v>
      </c>
      <c r="D10" s="160">
        <f>SUM(D11:D21)</f>
        <v>362149</v>
      </c>
      <c r="E10" s="161">
        <f>SUM(E11:E21)</f>
        <v>2376</v>
      </c>
      <c r="F10" s="160">
        <f>SUM(F11:F21)</f>
        <v>2507</v>
      </c>
      <c r="G10" s="159">
        <f aca="true" t="shared" si="0" ref="G10:G18">SUM(C10:F10)</f>
        <v>740970</v>
      </c>
      <c r="H10" s="163">
        <f aca="true" t="shared" si="1" ref="H10:H21">G10/$G$10</f>
        <v>1</v>
      </c>
      <c r="I10" s="162">
        <f>SUM(I11:I21)</f>
        <v>335245</v>
      </c>
      <c r="J10" s="160">
        <f>SUM(J11:J21)</f>
        <v>322191</v>
      </c>
      <c r="K10" s="161">
        <f>SUM(K11:K21)</f>
        <v>3857</v>
      </c>
      <c r="L10" s="160">
        <f>SUM(L11:L21)</f>
        <v>3939</v>
      </c>
      <c r="M10" s="159">
        <f aca="true" t="shared" si="2" ref="M10:M21">SUM(I10:L10)</f>
        <v>665232</v>
      </c>
      <c r="N10" s="165">
        <f aca="true" t="shared" si="3" ref="N10:N18">IF(ISERROR(G10/M10-1),"         /0",(G10/M10-1))</f>
        <v>0.11385200952449681</v>
      </c>
      <c r="O10" s="164">
        <f>SUM(O11:O21)</f>
        <v>1882118</v>
      </c>
      <c r="P10" s="160">
        <f>SUM(P11:P21)</f>
        <v>1799034</v>
      </c>
      <c r="Q10" s="161">
        <f>SUM(Q11:Q21)</f>
        <v>20060</v>
      </c>
      <c r="R10" s="160">
        <f>SUM(R11:R21)</f>
        <v>17748</v>
      </c>
      <c r="S10" s="159">
        <f aca="true" t="shared" si="4" ref="S10:S18">SUM(O10:R10)</f>
        <v>3718960</v>
      </c>
      <c r="T10" s="163">
        <f aca="true" t="shared" si="5" ref="T10:T21">S10/$S$10</f>
        <v>1</v>
      </c>
      <c r="U10" s="162">
        <f>SUM(U11:U21)</f>
        <v>1690490</v>
      </c>
      <c r="V10" s="160">
        <f>SUM(V11:V21)</f>
        <v>1606153</v>
      </c>
      <c r="W10" s="161">
        <f>SUM(W11:W21)</f>
        <v>20493</v>
      </c>
      <c r="X10" s="160">
        <f>SUM(X11:X21)</f>
        <v>21045</v>
      </c>
      <c r="Y10" s="159">
        <f aca="true" t="shared" si="6" ref="Y10:Y18">SUM(U10:X10)</f>
        <v>3338181</v>
      </c>
      <c r="Z10" s="158">
        <f>IF(ISERROR(S10/Y10-1),"         /0",(S10/Y10-1))</f>
        <v>0.11406781118219778</v>
      </c>
    </row>
    <row r="11" spans="1:26" ht="21" customHeight="1" thickTop="1">
      <c r="A11" s="156" t="s">
        <v>358</v>
      </c>
      <c r="B11" s="373" t="s">
        <v>359</v>
      </c>
      <c r="C11" s="154">
        <v>249582</v>
      </c>
      <c r="D11" s="150">
        <v>242659</v>
      </c>
      <c r="E11" s="151">
        <v>1681</v>
      </c>
      <c r="F11" s="150">
        <v>1933</v>
      </c>
      <c r="G11" s="149">
        <f t="shared" si="0"/>
        <v>495855</v>
      </c>
      <c r="H11" s="153">
        <f t="shared" si="1"/>
        <v>0.6691971334871857</v>
      </c>
      <c r="I11" s="152">
        <v>224230</v>
      </c>
      <c r="J11" s="150">
        <v>215544</v>
      </c>
      <c r="K11" s="151">
        <v>1987</v>
      </c>
      <c r="L11" s="150">
        <v>2080</v>
      </c>
      <c r="M11" s="149">
        <f t="shared" si="2"/>
        <v>443841</v>
      </c>
      <c r="N11" s="155">
        <f t="shared" si="3"/>
        <v>0.11719061555827426</v>
      </c>
      <c r="O11" s="154">
        <v>1244393</v>
      </c>
      <c r="P11" s="150">
        <v>1215385</v>
      </c>
      <c r="Q11" s="151">
        <v>11881</v>
      </c>
      <c r="R11" s="150">
        <v>9394</v>
      </c>
      <c r="S11" s="149">
        <f t="shared" si="4"/>
        <v>2481053</v>
      </c>
      <c r="T11" s="153">
        <f t="shared" si="5"/>
        <v>0.6671362423903456</v>
      </c>
      <c r="U11" s="152">
        <v>1112993</v>
      </c>
      <c r="V11" s="150">
        <v>1081614</v>
      </c>
      <c r="W11" s="151">
        <v>10743</v>
      </c>
      <c r="X11" s="150">
        <v>11499</v>
      </c>
      <c r="Y11" s="149">
        <f t="shared" si="6"/>
        <v>2216849</v>
      </c>
      <c r="Z11" s="148">
        <f aca="true" t="shared" si="7" ref="Z11:Z18">IF(ISERROR(S11/Y11-1),"         /0",IF(S11/Y11&gt;5,"  *  ",(S11/Y11-1)))</f>
        <v>0.11917997121139057</v>
      </c>
    </row>
    <row r="12" spans="1:26" ht="21" customHeight="1">
      <c r="A12" s="147" t="s">
        <v>360</v>
      </c>
      <c r="B12" s="374" t="s">
        <v>361</v>
      </c>
      <c r="C12" s="145">
        <v>45412</v>
      </c>
      <c r="D12" s="141">
        <v>44618</v>
      </c>
      <c r="E12" s="142">
        <v>327</v>
      </c>
      <c r="F12" s="141">
        <v>253</v>
      </c>
      <c r="G12" s="140">
        <f t="shared" si="0"/>
        <v>90610</v>
      </c>
      <c r="H12" s="144">
        <f t="shared" si="1"/>
        <v>0.12228565259052324</v>
      </c>
      <c r="I12" s="143">
        <v>39640</v>
      </c>
      <c r="J12" s="141">
        <v>38443</v>
      </c>
      <c r="K12" s="142">
        <v>679</v>
      </c>
      <c r="L12" s="141">
        <v>690</v>
      </c>
      <c r="M12" s="149">
        <f t="shared" si="2"/>
        <v>79452</v>
      </c>
      <c r="N12" s="146">
        <f t="shared" si="3"/>
        <v>0.14043699340482307</v>
      </c>
      <c r="O12" s="145">
        <v>224056</v>
      </c>
      <c r="P12" s="141">
        <v>211736</v>
      </c>
      <c r="Q12" s="142">
        <v>2708</v>
      </c>
      <c r="R12" s="141">
        <v>3188</v>
      </c>
      <c r="S12" s="140">
        <f t="shared" si="4"/>
        <v>441688</v>
      </c>
      <c r="T12" s="144">
        <f t="shared" si="5"/>
        <v>0.11876653688127864</v>
      </c>
      <c r="U12" s="143">
        <v>197846</v>
      </c>
      <c r="V12" s="141">
        <v>184793</v>
      </c>
      <c r="W12" s="142">
        <v>3868</v>
      </c>
      <c r="X12" s="141">
        <v>3562</v>
      </c>
      <c r="Y12" s="140">
        <f t="shared" si="6"/>
        <v>390069</v>
      </c>
      <c r="Z12" s="139">
        <f t="shared" si="7"/>
        <v>0.1323329974953149</v>
      </c>
    </row>
    <row r="13" spans="1:26" ht="21" customHeight="1">
      <c r="A13" s="147" t="s">
        <v>362</v>
      </c>
      <c r="B13" s="374" t="s">
        <v>363</v>
      </c>
      <c r="C13" s="145">
        <v>31208</v>
      </c>
      <c r="D13" s="141">
        <v>29636</v>
      </c>
      <c r="E13" s="142">
        <v>332</v>
      </c>
      <c r="F13" s="141">
        <v>305</v>
      </c>
      <c r="G13" s="140">
        <f t="shared" si="0"/>
        <v>61481</v>
      </c>
      <c r="H13" s="144">
        <f t="shared" si="1"/>
        <v>0.08297366964924356</v>
      </c>
      <c r="I13" s="143">
        <v>29113</v>
      </c>
      <c r="J13" s="141">
        <v>26660</v>
      </c>
      <c r="K13" s="142">
        <v>688</v>
      </c>
      <c r="L13" s="141">
        <v>675</v>
      </c>
      <c r="M13" s="149">
        <f t="shared" si="2"/>
        <v>57136</v>
      </c>
      <c r="N13" s="146">
        <f t="shared" si="3"/>
        <v>0.07604662559507136</v>
      </c>
      <c r="O13" s="145">
        <v>164083</v>
      </c>
      <c r="P13" s="141">
        <v>142338</v>
      </c>
      <c r="Q13" s="142">
        <v>3083</v>
      </c>
      <c r="R13" s="141">
        <v>2973</v>
      </c>
      <c r="S13" s="140">
        <f t="shared" si="4"/>
        <v>312477</v>
      </c>
      <c r="T13" s="144">
        <f t="shared" si="5"/>
        <v>0.08402268376105147</v>
      </c>
      <c r="U13" s="143">
        <v>148797</v>
      </c>
      <c r="V13" s="141">
        <v>127249</v>
      </c>
      <c r="W13" s="142">
        <v>3366</v>
      </c>
      <c r="X13" s="141">
        <v>3329</v>
      </c>
      <c r="Y13" s="140">
        <f t="shared" si="6"/>
        <v>282741</v>
      </c>
      <c r="Z13" s="139">
        <f t="shared" si="7"/>
        <v>0.10517045635404831</v>
      </c>
    </row>
    <row r="14" spans="1:26" ht="21" customHeight="1">
      <c r="A14" s="147" t="s">
        <v>364</v>
      </c>
      <c r="B14" s="374" t="s">
        <v>365</v>
      </c>
      <c r="C14" s="145">
        <v>16222</v>
      </c>
      <c r="D14" s="141">
        <v>16461</v>
      </c>
      <c r="E14" s="142">
        <v>24</v>
      </c>
      <c r="F14" s="141">
        <v>5</v>
      </c>
      <c r="G14" s="140">
        <f>SUM(C14:F14)</f>
        <v>32712</v>
      </c>
      <c r="H14" s="144">
        <f t="shared" si="1"/>
        <v>0.04414753633750354</v>
      </c>
      <c r="I14" s="143">
        <v>14640</v>
      </c>
      <c r="J14" s="141">
        <v>15854</v>
      </c>
      <c r="K14" s="142">
        <v>13</v>
      </c>
      <c r="L14" s="141">
        <v>13</v>
      </c>
      <c r="M14" s="149">
        <f>SUM(I14:L14)</f>
        <v>30520</v>
      </c>
      <c r="N14" s="146">
        <f>IF(ISERROR(G14/M14-1),"         /0",(G14/M14-1))</f>
        <v>0.07182175622542597</v>
      </c>
      <c r="O14" s="145">
        <v>89771</v>
      </c>
      <c r="P14" s="141">
        <v>89570</v>
      </c>
      <c r="Q14" s="142">
        <v>127</v>
      </c>
      <c r="R14" s="141">
        <v>69</v>
      </c>
      <c r="S14" s="140">
        <f>SUM(O14:R14)</f>
        <v>179537</v>
      </c>
      <c r="T14" s="144">
        <f t="shared" si="5"/>
        <v>0.04827613096134403</v>
      </c>
      <c r="U14" s="143">
        <v>81416</v>
      </c>
      <c r="V14" s="141">
        <v>80539</v>
      </c>
      <c r="W14" s="142">
        <v>107</v>
      </c>
      <c r="X14" s="141">
        <v>84</v>
      </c>
      <c r="Y14" s="140">
        <f>SUM(U14:X14)</f>
        <v>162146</v>
      </c>
      <c r="Z14" s="139">
        <f>IF(ISERROR(S14/Y14-1),"         /0",IF(S14/Y14&gt;5,"  *  ",(S14/Y14-1)))</f>
        <v>0.1072551897672469</v>
      </c>
    </row>
    <row r="15" spans="1:26" ht="21" customHeight="1">
      <c r="A15" s="147" t="s">
        <v>366</v>
      </c>
      <c r="B15" s="374" t="s">
        <v>367</v>
      </c>
      <c r="C15" s="145">
        <v>9082</v>
      </c>
      <c r="D15" s="141">
        <v>9156</v>
      </c>
      <c r="E15" s="142">
        <v>0</v>
      </c>
      <c r="F15" s="141">
        <v>0</v>
      </c>
      <c r="G15" s="140">
        <f t="shared" si="0"/>
        <v>18238</v>
      </c>
      <c r="H15" s="144">
        <f t="shared" si="1"/>
        <v>0.02461368206540076</v>
      </c>
      <c r="I15" s="143">
        <v>8953</v>
      </c>
      <c r="J15" s="141">
        <v>8655</v>
      </c>
      <c r="K15" s="142">
        <v>89</v>
      </c>
      <c r="L15" s="141">
        <v>87</v>
      </c>
      <c r="M15" s="149">
        <f t="shared" si="2"/>
        <v>17784</v>
      </c>
      <c r="N15" s="146">
        <f t="shared" si="3"/>
        <v>0.025528565002249204</v>
      </c>
      <c r="O15" s="145">
        <v>50189</v>
      </c>
      <c r="P15" s="141">
        <v>47787</v>
      </c>
      <c r="Q15" s="142">
        <v>45</v>
      </c>
      <c r="R15" s="141">
        <v>40</v>
      </c>
      <c r="S15" s="140">
        <f t="shared" si="4"/>
        <v>98061</v>
      </c>
      <c r="T15" s="144">
        <f t="shared" si="5"/>
        <v>0.02636785552950287</v>
      </c>
      <c r="U15" s="143">
        <v>48789</v>
      </c>
      <c r="V15" s="141">
        <v>45712</v>
      </c>
      <c r="W15" s="142">
        <v>167</v>
      </c>
      <c r="X15" s="141">
        <v>201</v>
      </c>
      <c r="Y15" s="140">
        <f t="shared" si="6"/>
        <v>94869</v>
      </c>
      <c r="Z15" s="139">
        <f t="shared" si="7"/>
        <v>0.03364639661006219</v>
      </c>
    </row>
    <row r="16" spans="1:26" ht="21" customHeight="1">
      <c r="A16" s="147" t="s">
        <v>370</v>
      </c>
      <c r="B16" s="374" t="s">
        <v>371</v>
      </c>
      <c r="C16" s="145">
        <v>7097</v>
      </c>
      <c r="D16" s="141">
        <v>6283</v>
      </c>
      <c r="E16" s="142">
        <v>0</v>
      </c>
      <c r="F16" s="141">
        <v>0</v>
      </c>
      <c r="G16" s="140">
        <f>SUM(C16:F16)</f>
        <v>13380</v>
      </c>
      <c r="H16" s="144">
        <f t="shared" si="1"/>
        <v>0.018057411231223935</v>
      </c>
      <c r="I16" s="143">
        <v>6480</v>
      </c>
      <c r="J16" s="141">
        <v>5812</v>
      </c>
      <c r="K16" s="142">
        <v>8</v>
      </c>
      <c r="L16" s="141">
        <v>4</v>
      </c>
      <c r="M16" s="140">
        <f t="shared" si="2"/>
        <v>12304</v>
      </c>
      <c r="N16" s="146">
        <f>IF(ISERROR(G16/M16-1),"         /0",(G16/M16-1))</f>
        <v>0.08745123537061117</v>
      </c>
      <c r="O16" s="145">
        <v>36465</v>
      </c>
      <c r="P16" s="141">
        <v>29368</v>
      </c>
      <c r="Q16" s="142">
        <v>53</v>
      </c>
      <c r="R16" s="141">
        <v>13</v>
      </c>
      <c r="S16" s="140">
        <f>SUM(O16:R16)</f>
        <v>65899</v>
      </c>
      <c r="T16" s="144">
        <f t="shared" si="5"/>
        <v>0.017719738851721987</v>
      </c>
      <c r="U16" s="143">
        <v>34407</v>
      </c>
      <c r="V16" s="141">
        <v>27518</v>
      </c>
      <c r="W16" s="142">
        <v>38</v>
      </c>
      <c r="X16" s="141">
        <v>41</v>
      </c>
      <c r="Y16" s="140">
        <f>SUM(U16:X16)</f>
        <v>62004</v>
      </c>
      <c r="Z16" s="139">
        <f>IF(ISERROR(S16/Y16-1),"         /0",IF(S16/Y16&gt;5,"  *  ",(S16/Y16-1)))</f>
        <v>0.06281852783691377</v>
      </c>
    </row>
    <row r="17" spans="1:26" ht="21" customHeight="1">
      <c r="A17" s="147" t="s">
        <v>372</v>
      </c>
      <c r="B17" s="374" t="s">
        <v>373</v>
      </c>
      <c r="C17" s="145">
        <v>5743</v>
      </c>
      <c r="D17" s="141">
        <v>4635</v>
      </c>
      <c r="E17" s="142">
        <v>1</v>
      </c>
      <c r="F17" s="141">
        <v>3</v>
      </c>
      <c r="G17" s="140">
        <f t="shared" si="0"/>
        <v>10382</v>
      </c>
      <c r="H17" s="144">
        <f t="shared" si="1"/>
        <v>0.01401136348300201</v>
      </c>
      <c r="I17" s="143">
        <v>2816</v>
      </c>
      <c r="J17" s="141">
        <v>2422</v>
      </c>
      <c r="K17" s="142">
        <v>377</v>
      </c>
      <c r="L17" s="141">
        <v>347</v>
      </c>
      <c r="M17" s="140">
        <f t="shared" si="2"/>
        <v>5962</v>
      </c>
      <c r="N17" s="146">
        <f t="shared" si="3"/>
        <v>0.7413619590741363</v>
      </c>
      <c r="O17" s="145">
        <v>22972</v>
      </c>
      <c r="P17" s="141">
        <v>19510</v>
      </c>
      <c r="Q17" s="142">
        <v>2052</v>
      </c>
      <c r="R17" s="141">
        <v>1948</v>
      </c>
      <c r="S17" s="140">
        <f t="shared" si="4"/>
        <v>46482</v>
      </c>
      <c r="T17" s="144">
        <f t="shared" si="5"/>
        <v>0.012498655538107428</v>
      </c>
      <c r="U17" s="143">
        <v>15416</v>
      </c>
      <c r="V17" s="141">
        <v>13780</v>
      </c>
      <c r="W17" s="142">
        <v>2091</v>
      </c>
      <c r="X17" s="141">
        <v>2194</v>
      </c>
      <c r="Y17" s="140">
        <f t="shared" si="6"/>
        <v>33481</v>
      </c>
      <c r="Z17" s="139">
        <f t="shared" si="7"/>
        <v>0.3883097876407515</v>
      </c>
    </row>
    <row r="18" spans="1:26" ht="21" customHeight="1">
      <c r="A18" s="147" t="s">
        <v>368</v>
      </c>
      <c r="B18" s="374" t="s">
        <v>369</v>
      </c>
      <c r="C18" s="145">
        <v>3394</v>
      </c>
      <c r="D18" s="141">
        <v>3003</v>
      </c>
      <c r="E18" s="142">
        <v>0</v>
      </c>
      <c r="F18" s="141">
        <v>0</v>
      </c>
      <c r="G18" s="140">
        <f t="shared" si="0"/>
        <v>6397</v>
      </c>
      <c r="H18" s="144">
        <f t="shared" si="1"/>
        <v>0.008633278000458858</v>
      </c>
      <c r="I18" s="143">
        <v>3221</v>
      </c>
      <c r="J18" s="141">
        <v>3067</v>
      </c>
      <c r="K18" s="142">
        <v>3</v>
      </c>
      <c r="L18" s="141">
        <v>29</v>
      </c>
      <c r="M18" s="140">
        <f t="shared" si="2"/>
        <v>6320</v>
      </c>
      <c r="N18" s="146">
        <f t="shared" si="3"/>
        <v>0.012183544303797422</v>
      </c>
      <c r="O18" s="145">
        <v>16763</v>
      </c>
      <c r="P18" s="141">
        <v>15141</v>
      </c>
      <c r="Q18" s="142">
        <v>1</v>
      </c>
      <c r="R18" s="141">
        <v>5</v>
      </c>
      <c r="S18" s="140">
        <f t="shared" si="4"/>
        <v>31910</v>
      </c>
      <c r="T18" s="144">
        <f t="shared" si="5"/>
        <v>0.00858035579839525</v>
      </c>
      <c r="U18" s="143">
        <v>16735</v>
      </c>
      <c r="V18" s="141">
        <v>15012</v>
      </c>
      <c r="W18" s="142">
        <v>9</v>
      </c>
      <c r="X18" s="141">
        <v>36</v>
      </c>
      <c r="Y18" s="140">
        <f t="shared" si="6"/>
        <v>31792</v>
      </c>
      <c r="Z18" s="139">
        <f t="shared" si="7"/>
        <v>0.00371162556618021</v>
      </c>
    </row>
    <row r="19" spans="1:26" ht="21" customHeight="1">
      <c r="A19" s="147" t="s">
        <v>385</v>
      </c>
      <c r="B19" s="374" t="s">
        <v>386</v>
      </c>
      <c r="C19" s="145">
        <v>2253</v>
      </c>
      <c r="D19" s="141">
        <v>2116</v>
      </c>
      <c r="E19" s="142">
        <v>0</v>
      </c>
      <c r="F19" s="141">
        <v>0</v>
      </c>
      <c r="G19" s="140">
        <f>SUM(C19:F19)</f>
        <v>4369</v>
      </c>
      <c r="H19" s="144">
        <f t="shared" si="1"/>
        <v>0.005896325087385454</v>
      </c>
      <c r="I19" s="143">
        <v>2173</v>
      </c>
      <c r="J19" s="141">
        <v>2087</v>
      </c>
      <c r="K19" s="142"/>
      <c r="L19" s="141"/>
      <c r="M19" s="149">
        <f t="shared" si="2"/>
        <v>4260</v>
      </c>
      <c r="N19" s="146">
        <f>IF(ISERROR(G19/M19-1),"         /0",(G19/M19-1))</f>
        <v>0.0255868544600939</v>
      </c>
      <c r="O19" s="145">
        <v>11306</v>
      </c>
      <c r="P19" s="141">
        <v>9674</v>
      </c>
      <c r="Q19" s="142">
        <v>2</v>
      </c>
      <c r="R19" s="141">
        <v>12</v>
      </c>
      <c r="S19" s="140">
        <f>SUM(O19:R19)</f>
        <v>20994</v>
      </c>
      <c r="T19" s="144">
        <f t="shared" si="5"/>
        <v>0.005645126594531804</v>
      </c>
      <c r="U19" s="143">
        <v>13100</v>
      </c>
      <c r="V19" s="141">
        <v>11085</v>
      </c>
      <c r="W19" s="142">
        <v>7</v>
      </c>
      <c r="X19" s="141"/>
      <c r="Y19" s="140">
        <f>SUM(U19:X19)</f>
        <v>24192</v>
      </c>
      <c r="Z19" s="139">
        <f>IF(ISERROR(S19/Y19-1),"         /0",IF(S19/Y19&gt;5,"  *  ",(S19/Y19-1)))</f>
        <v>-0.13219246031746035</v>
      </c>
    </row>
    <row r="20" spans="1:26" ht="21" customHeight="1">
      <c r="A20" s="147" t="s">
        <v>378</v>
      </c>
      <c r="B20" s="374" t="s">
        <v>379</v>
      </c>
      <c r="C20" s="145">
        <v>1450</v>
      </c>
      <c r="D20" s="141">
        <v>1437</v>
      </c>
      <c r="E20" s="142">
        <v>0</v>
      </c>
      <c r="F20" s="141">
        <v>0</v>
      </c>
      <c r="G20" s="140">
        <f>SUM(C20:F20)</f>
        <v>2887</v>
      </c>
      <c r="H20" s="144">
        <f t="shared" si="1"/>
        <v>0.0038962441124471975</v>
      </c>
      <c r="I20" s="143">
        <v>1031</v>
      </c>
      <c r="J20" s="141">
        <v>1113</v>
      </c>
      <c r="K20" s="142"/>
      <c r="L20" s="141"/>
      <c r="M20" s="149">
        <f t="shared" si="2"/>
        <v>2144</v>
      </c>
      <c r="N20" s="146">
        <f>IF(ISERROR(G20/M20-1),"         /0",(G20/M20-1))</f>
        <v>0.3465485074626866</v>
      </c>
      <c r="O20" s="145">
        <v>8608</v>
      </c>
      <c r="P20" s="141">
        <v>7878</v>
      </c>
      <c r="Q20" s="142">
        <v>0</v>
      </c>
      <c r="R20" s="141">
        <v>5</v>
      </c>
      <c r="S20" s="140">
        <f>SUM(O20:R20)</f>
        <v>16491</v>
      </c>
      <c r="T20" s="144">
        <f t="shared" si="5"/>
        <v>0.004434304214081356</v>
      </c>
      <c r="U20" s="143">
        <v>5894</v>
      </c>
      <c r="V20" s="141">
        <v>5682</v>
      </c>
      <c r="W20" s="142">
        <v>6</v>
      </c>
      <c r="X20" s="141"/>
      <c r="Y20" s="140">
        <f>SUM(U20:X20)</f>
        <v>11582</v>
      </c>
      <c r="Z20" s="139">
        <f>IF(ISERROR(S20/Y20-1),"         /0",IF(S20/Y20&gt;5,"  *  ",(S20/Y20-1)))</f>
        <v>0.4238473493351753</v>
      </c>
    </row>
    <row r="21" spans="1:26" ht="21" customHeight="1" thickBot="1">
      <c r="A21" s="138" t="s">
        <v>56</v>
      </c>
      <c r="B21" s="375"/>
      <c r="C21" s="136">
        <v>2495</v>
      </c>
      <c r="D21" s="132">
        <v>2145</v>
      </c>
      <c r="E21" s="133">
        <v>11</v>
      </c>
      <c r="F21" s="132">
        <v>8</v>
      </c>
      <c r="G21" s="131">
        <f>SUM(C21:F21)</f>
        <v>4659</v>
      </c>
      <c r="H21" s="135">
        <f t="shared" si="1"/>
        <v>0.0062877039556257334</v>
      </c>
      <c r="I21" s="134">
        <v>2948</v>
      </c>
      <c r="J21" s="132">
        <v>2534</v>
      </c>
      <c r="K21" s="133">
        <v>13</v>
      </c>
      <c r="L21" s="132">
        <v>14</v>
      </c>
      <c r="M21" s="443">
        <f t="shared" si="2"/>
        <v>5509</v>
      </c>
      <c r="N21" s="137">
        <f>IF(ISERROR(G21/M21-1),"         /0",(G21/M21-1))</f>
        <v>-0.15429297513160278</v>
      </c>
      <c r="O21" s="136">
        <v>13512</v>
      </c>
      <c r="P21" s="132">
        <v>10647</v>
      </c>
      <c r="Q21" s="133">
        <v>108</v>
      </c>
      <c r="R21" s="132">
        <v>101</v>
      </c>
      <c r="S21" s="131">
        <f>SUM(O21:R21)</f>
        <v>24368</v>
      </c>
      <c r="T21" s="135">
        <f t="shared" si="5"/>
        <v>0.006552369479639469</v>
      </c>
      <c r="U21" s="134">
        <v>15097</v>
      </c>
      <c r="V21" s="132">
        <v>13169</v>
      </c>
      <c r="W21" s="133">
        <v>91</v>
      </c>
      <c r="X21" s="132">
        <v>99</v>
      </c>
      <c r="Y21" s="131">
        <f>SUM(U21:X21)</f>
        <v>28456</v>
      </c>
      <c r="Z21" s="130">
        <f>IF(ISERROR(S21/Y21-1),"         /0",IF(S21/Y21&gt;5,"  *  ",(S21/Y21-1)))</f>
        <v>-0.14366038796738823</v>
      </c>
    </row>
    <row r="22" spans="1:2" ht="15" thickTop="1">
      <c r="A22" s="129" t="s">
        <v>43</v>
      </c>
      <c r="B22" s="129"/>
    </row>
    <row r="23" spans="1:2" ht="15">
      <c r="A23" s="129" t="s">
        <v>147</v>
      </c>
      <c r="B23" s="129"/>
    </row>
    <row r="24" spans="1:3" ht="14.25">
      <c r="A24" s="376" t="s">
        <v>123</v>
      </c>
      <c r="B24" s="377"/>
      <c r="C24" s="377"/>
    </row>
  </sheetData>
  <sheetProtection/>
  <mergeCells count="26">
    <mergeCell ref="U8:V8"/>
    <mergeCell ref="W8:X8"/>
    <mergeCell ref="N7:N9"/>
    <mergeCell ref="O7:S7"/>
    <mergeCell ref="T7:T9"/>
    <mergeCell ref="U7:Y7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</mergeCells>
  <conditionalFormatting sqref="Z22:Z65536 N22:N65536 Z4 N4 N6 Z6">
    <cfRule type="cellIs" priority="9" dxfId="93" operator="lessThan" stopIfTrue="1">
      <formula>0</formula>
    </cfRule>
  </conditionalFormatting>
  <conditionalFormatting sqref="N10:N21 Z10:Z21">
    <cfRule type="cellIs" priority="10" dxfId="93" operator="lessThan" stopIfTrue="1">
      <formula>0</formula>
    </cfRule>
    <cfRule type="cellIs" priority="11" dxfId="95" operator="greaterThanOrEqual" stopIfTrue="1">
      <formula>0</formula>
    </cfRule>
  </conditionalFormatting>
  <conditionalFormatting sqref="N8:N9 Z8:Z9">
    <cfRule type="cellIs" priority="6" dxfId="93" operator="lessThan" stopIfTrue="1">
      <formula>0</formula>
    </cfRule>
  </conditionalFormatting>
  <conditionalFormatting sqref="H8:H9">
    <cfRule type="cellIs" priority="5" dxfId="93" operator="lessThan" stopIfTrue="1">
      <formula>0</formula>
    </cfRule>
  </conditionalFormatting>
  <conditionalFormatting sqref="T8:T9">
    <cfRule type="cellIs" priority="4" dxfId="93" operator="lessThan" stopIfTrue="1">
      <formula>0</formula>
    </cfRule>
  </conditionalFormatting>
  <conditionalFormatting sqref="N7 Z7">
    <cfRule type="cellIs" priority="3" dxfId="93" operator="lessThan" stopIfTrue="1">
      <formula>0</formula>
    </cfRule>
  </conditionalFormatting>
  <conditionalFormatting sqref="H7">
    <cfRule type="cellIs" priority="2" dxfId="93" operator="lessThan" stopIfTrue="1">
      <formula>0</formula>
    </cfRule>
  </conditionalFormatting>
  <conditionalFormatting sqref="T7">
    <cfRule type="cellIs" priority="1" dxfId="93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26"/>
  <sheetViews>
    <sheetView zoomScalePageLayoutView="0" workbookViewId="0" topLeftCell="A1">
      <selection activeCell="M2" sqref="M2:N2"/>
    </sheetView>
  </sheetViews>
  <sheetFormatPr defaultColWidth="11.28125" defaultRowHeight="15"/>
  <cols>
    <col min="1" max="16384" width="11.28125" style="360" customWidth="1"/>
  </cols>
  <sheetData>
    <row r="1" spans="1:8" ht="12.75" thickBot="1">
      <c r="A1" s="359"/>
      <c r="B1" s="359"/>
      <c r="C1" s="359"/>
      <c r="D1" s="359"/>
      <c r="E1" s="359"/>
      <c r="F1" s="359"/>
      <c r="G1" s="359"/>
      <c r="H1" s="359"/>
    </row>
    <row r="2" spans="1:14" ht="31.5" thickBot="1" thickTop="1">
      <c r="A2" s="361" t="s">
        <v>148</v>
      </c>
      <c r="B2" s="362"/>
      <c r="M2" s="507" t="s">
        <v>28</v>
      </c>
      <c r="N2" s="508"/>
    </row>
    <row r="3" spans="1:2" ht="25.5" thickTop="1">
      <c r="A3" s="363" t="s">
        <v>38</v>
      </c>
      <c r="B3" s="364"/>
    </row>
    <row r="9" spans="1:14" ht="27">
      <c r="A9" s="380" t="s">
        <v>110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</row>
    <row r="10" spans="1:14" ht="15.75">
      <c r="A10" s="366"/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</row>
    <row r="11" ht="15">
      <c r="A11" s="379" t="s">
        <v>133</v>
      </c>
    </row>
    <row r="12" ht="15">
      <c r="A12" s="379" t="s">
        <v>134</v>
      </c>
    </row>
    <row r="13" ht="15">
      <c r="A13" s="379" t="s">
        <v>135</v>
      </c>
    </row>
    <row r="15" ht="15">
      <c r="A15" s="379"/>
    </row>
    <row r="16" ht="15">
      <c r="A16" s="379"/>
    </row>
    <row r="17" ht="27">
      <c r="A17" s="380" t="s">
        <v>132</v>
      </c>
    </row>
    <row r="20" ht="22.5">
      <c r="A20" s="368" t="s">
        <v>111</v>
      </c>
    </row>
    <row r="22" ht="15.75">
      <c r="A22" s="367" t="s">
        <v>112</v>
      </c>
    </row>
    <row r="23" ht="15.75">
      <c r="A23" s="367"/>
    </row>
    <row r="24" ht="22.5">
      <c r="A24" s="368" t="s">
        <v>113</v>
      </c>
    </row>
    <row r="25" ht="15.75">
      <c r="A25" s="367" t="s">
        <v>114</v>
      </c>
    </row>
    <row r="26" ht="15.75">
      <c r="A26" s="367" t="s">
        <v>115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8"/>
  <sheetViews>
    <sheetView showGridLines="0" zoomScale="76" zoomScaleNormal="76" zoomScalePageLayoutView="0" workbookViewId="0" topLeftCell="D1">
      <selection activeCell="Y1" sqref="Y1:Z1"/>
    </sheetView>
  </sheetViews>
  <sheetFormatPr defaultColWidth="8.00390625" defaultRowHeight="15"/>
  <cols>
    <col min="1" max="1" width="23.28125" style="128" customWidth="1"/>
    <col min="2" max="2" width="35.28125" style="128" customWidth="1"/>
    <col min="3" max="3" width="9.8515625" style="128" customWidth="1"/>
    <col min="4" max="4" width="12.28125" style="128" bestFit="1" customWidth="1"/>
    <col min="5" max="5" width="8.7109375" style="128" bestFit="1" customWidth="1"/>
    <col min="6" max="6" width="10.7109375" style="128" bestFit="1" customWidth="1"/>
    <col min="7" max="7" width="9.00390625" style="128" customWidth="1"/>
    <col min="8" max="8" width="10.7109375" style="128" customWidth="1"/>
    <col min="9" max="9" width="9.7109375" style="128" customWidth="1"/>
    <col min="10" max="10" width="11.7109375" style="128" bestFit="1" customWidth="1"/>
    <col min="11" max="11" width="9.00390625" style="128" bestFit="1" customWidth="1"/>
    <col min="12" max="12" width="10.7109375" style="128" bestFit="1" customWidth="1"/>
    <col min="13" max="13" width="11.7109375" style="128" bestFit="1" customWidth="1"/>
    <col min="14" max="14" width="9.28125" style="128" customWidth="1"/>
    <col min="15" max="15" width="9.7109375" style="128" bestFit="1" customWidth="1"/>
    <col min="16" max="16" width="11.140625" style="128" customWidth="1"/>
    <col min="17" max="17" width="9.28125" style="128" customWidth="1"/>
    <col min="18" max="18" width="10.7109375" style="128" bestFit="1" customWidth="1"/>
    <col min="19" max="19" width="9.7109375" style="128" customWidth="1"/>
    <col min="20" max="20" width="10.140625" style="128" customWidth="1"/>
    <col min="21" max="21" width="9.28125" style="128" customWidth="1"/>
    <col min="22" max="22" width="10.28125" style="128" customWidth="1"/>
    <col min="23" max="23" width="9.28125" style="128" customWidth="1"/>
    <col min="24" max="24" width="10.28125" style="128" customWidth="1"/>
    <col min="25" max="25" width="10.7109375" style="128" customWidth="1"/>
    <col min="26" max="26" width="9.8515625" style="128" bestFit="1" customWidth="1"/>
    <col min="27" max="16384" width="8.00390625" style="128" customWidth="1"/>
  </cols>
  <sheetData>
    <row r="1" spans="25:26" ht="18.75" thickBot="1">
      <c r="Y1" s="574" t="s">
        <v>28</v>
      </c>
      <c r="Z1" s="575"/>
    </row>
    <row r="2" ht="5.25" customHeight="1" thickBot="1"/>
    <row r="3" spans="1:26" ht="24" customHeight="1" thickTop="1">
      <c r="A3" s="576" t="s">
        <v>127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8"/>
    </row>
    <row r="4" spans="1:26" ht="21" customHeight="1" thickBot="1">
      <c r="A4" s="590" t="s">
        <v>45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2"/>
    </row>
    <row r="5" spans="1:26" s="174" customFormat="1" ht="19.5" customHeight="1" thickBot="1" thickTop="1">
      <c r="A5" s="579" t="s">
        <v>121</v>
      </c>
      <c r="B5" s="579" t="s">
        <v>122</v>
      </c>
      <c r="C5" s="675" t="s">
        <v>36</v>
      </c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7"/>
      <c r="O5" s="678" t="s">
        <v>35</v>
      </c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677"/>
    </row>
    <row r="6" spans="1:26" s="173" customFormat="1" ht="26.25" customHeight="1" thickBot="1">
      <c r="A6" s="580"/>
      <c r="B6" s="580"/>
      <c r="C6" s="668" t="s">
        <v>153</v>
      </c>
      <c r="D6" s="669"/>
      <c r="E6" s="669"/>
      <c r="F6" s="669"/>
      <c r="G6" s="670"/>
      <c r="H6" s="679" t="s">
        <v>34</v>
      </c>
      <c r="I6" s="668" t="s">
        <v>154</v>
      </c>
      <c r="J6" s="669"/>
      <c r="K6" s="669"/>
      <c r="L6" s="669"/>
      <c r="M6" s="670"/>
      <c r="N6" s="679" t="s">
        <v>33</v>
      </c>
      <c r="O6" s="671" t="s">
        <v>155</v>
      </c>
      <c r="P6" s="669"/>
      <c r="Q6" s="669"/>
      <c r="R6" s="669"/>
      <c r="S6" s="670"/>
      <c r="T6" s="679" t="s">
        <v>34</v>
      </c>
      <c r="U6" s="671" t="s">
        <v>156</v>
      </c>
      <c r="V6" s="669"/>
      <c r="W6" s="669"/>
      <c r="X6" s="669"/>
      <c r="Y6" s="670"/>
      <c r="Z6" s="679" t="s">
        <v>33</v>
      </c>
    </row>
    <row r="7" spans="1:26" s="168" customFormat="1" ht="26.25" customHeight="1">
      <c r="A7" s="581"/>
      <c r="B7" s="581"/>
      <c r="C7" s="573" t="s">
        <v>22</v>
      </c>
      <c r="D7" s="589"/>
      <c r="E7" s="568" t="s">
        <v>21</v>
      </c>
      <c r="F7" s="589"/>
      <c r="G7" s="570" t="s">
        <v>17</v>
      </c>
      <c r="H7" s="584"/>
      <c r="I7" s="682" t="s">
        <v>22</v>
      </c>
      <c r="J7" s="589"/>
      <c r="K7" s="568" t="s">
        <v>21</v>
      </c>
      <c r="L7" s="589"/>
      <c r="M7" s="570" t="s">
        <v>17</v>
      </c>
      <c r="N7" s="584"/>
      <c r="O7" s="682" t="s">
        <v>22</v>
      </c>
      <c r="P7" s="589"/>
      <c r="Q7" s="568" t="s">
        <v>21</v>
      </c>
      <c r="R7" s="589"/>
      <c r="S7" s="570" t="s">
        <v>17</v>
      </c>
      <c r="T7" s="584"/>
      <c r="U7" s="682" t="s">
        <v>22</v>
      </c>
      <c r="V7" s="589"/>
      <c r="W7" s="568" t="s">
        <v>21</v>
      </c>
      <c r="X7" s="589"/>
      <c r="Y7" s="570" t="s">
        <v>17</v>
      </c>
      <c r="Z7" s="584"/>
    </row>
    <row r="8" spans="1:26" s="168" customFormat="1" ht="19.5" customHeight="1" thickBot="1">
      <c r="A8" s="582"/>
      <c r="B8" s="582"/>
      <c r="C8" s="171" t="s">
        <v>31</v>
      </c>
      <c r="D8" s="169" t="s">
        <v>30</v>
      </c>
      <c r="E8" s="170" t="s">
        <v>31</v>
      </c>
      <c r="F8" s="378" t="s">
        <v>30</v>
      </c>
      <c r="G8" s="681"/>
      <c r="H8" s="680"/>
      <c r="I8" s="171" t="s">
        <v>31</v>
      </c>
      <c r="J8" s="169" t="s">
        <v>30</v>
      </c>
      <c r="K8" s="170" t="s">
        <v>31</v>
      </c>
      <c r="L8" s="378" t="s">
        <v>30</v>
      </c>
      <c r="M8" s="681"/>
      <c r="N8" s="680"/>
      <c r="O8" s="171" t="s">
        <v>31</v>
      </c>
      <c r="P8" s="169" t="s">
        <v>30</v>
      </c>
      <c r="Q8" s="170" t="s">
        <v>31</v>
      </c>
      <c r="R8" s="378" t="s">
        <v>30</v>
      </c>
      <c r="S8" s="681"/>
      <c r="T8" s="680"/>
      <c r="U8" s="171" t="s">
        <v>31</v>
      </c>
      <c r="V8" s="169" t="s">
        <v>30</v>
      </c>
      <c r="W8" s="170" t="s">
        <v>31</v>
      </c>
      <c r="X8" s="378" t="s">
        <v>30</v>
      </c>
      <c r="Y8" s="681"/>
      <c r="Z8" s="680"/>
    </row>
    <row r="9" spans="1:26" s="157" customFormat="1" ht="18" customHeight="1" thickBot="1" thickTop="1">
      <c r="A9" s="167" t="s">
        <v>24</v>
      </c>
      <c r="B9" s="372"/>
      <c r="C9" s="166">
        <f>SUM(C10:C15)</f>
        <v>29412.062999999995</v>
      </c>
      <c r="D9" s="160">
        <f>SUM(D10:D15)</f>
        <v>15499.042</v>
      </c>
      <c r="E9" s="161">
        <f>SUM(E10:E15)</f>
        <v>3798.7889999999998</v>
      </c>
      <c r="F9" s="160">
        <f>SUM(F10:F15)</f>
        <v>1374.6180000000002</v>
      </c>
      <c r="G9" s="159">
        <f aca="true" t="shared" si="0" ref="G9:G15">SUM(C9:F9)</f>
        <v>50084.511999999995</v>
      </c>
      <c r="H9" s="163">
        <f aca="true" t="shared" si="1" ref="H9:H15">G9/$G$9</f>
        <v>1</v>
      </c>
      <c r="I9" s="162">
        <f>SUM(I10:I15)</f>
        <v>28070.918000000016</v>
      </c>
      <c r="J9" s="160">
        <f>SUM(J10:J15)</f>
        <v>15180.267999999996</v>
      </c>
      <c r="K9" s="161">
        <f>SUM(K10:K15)</f>
        <v>2740.197</v>
      </c>
      <c r="L9" s="160">
        <f>SUM(L10:L15)</f>
        <v>1668.862</v>
      </c>
      <c r="M9" s="159">
        <f aca="true" t="shared" si="2" ref="M9:M15">SUM(I9:L9)</f>
        <v>47660.24500000002</v>
      </c>
      <c r="N9" s="165">
        <f aca="true" t="shared" si="3" ref="N9:N15">IF(ISERROR(G9/M9-1),"         /0",(G9/M9-1))</f>
        <v>0.05086560087972636</v>
      </c>
      <c r="O9" s="164">
        <f>SUM(O10:O15)</f>
        <v>138157.084</v>
      </c>
      <c r="P9" s="160">
        <f>SUM(P10:P15)</f>
        <v>71274.95399999998</v>
      </c>
      <c r="Q9" s="161">
        <f>SUM(Q10:Q15)</f>
        <v>20304.601999999995</v>
      </c>
      <c r="R9" s="160">
        <f>SUM(R10:R15)</f>
        <v>10099.318</v>
      </c>
      <c r="S9" s="159">
        <f aca="true" t="shared" si="4" ref="S9:S15">SUM(O9:R9)</f>
        <v>239835.95799999998</v>
      </c>
      <c r="T9" s="163">
        <f aca="true" t="shared" si="5" ref="T9:T15">S9/$S$9</f>
        <v>1</v>
      </c>
      <c r="U9" s="162">
        <f>SUM(U10:U15)</f>
        <v>138439.35299999997</v>
      </c>
      <c r="V9" s="160">
        <f>SUM(V10:V15)</f>
        <v>77247.153</v>
      </c>
      <c r="W9" s="161">
        <f>SUM(W10:W15)</f>
        <v>14727.245999999994</v>
      </c>
      <c r="X9" s="160">
        <f>SUM(X10:X15)</f>
        <v>8902.654000000002</v>
      </c>
      <c r="Y9" s="159">
        <f aca="true" t="shared" si="6" ref="Y9:Y15">SUM(U9:X9)</f>
        <v>239316.406</v>
      </c>
      <c r="Z9" s="158">
        <f>IF(ISERROR(S9/Y9-1),"         /0",(S9/Y9-1))</f>
        <v>0.002170983630767065</v>
      </c>
    </row>
    <row r="10" spans="1:26" ht="21.75" customHeight="1" thickTop="1">
      <c r="A10" s="156" t="s">
        <v>358</v>
      </c>
      <c r="B10" s="373" t="s">
        <v>359</v>
      </c>
      <c r="C10" s="154">
        <v>23248.763999999992</v>
      </c>
      <c r="D10" s="150">
        <v>13366.135999999999</v>
      </c>
      <c r="E10" s="151">
        <v>2725.5499999999997</v>
      </c>
      <c r="F10" s="150">
        <v>1260.844</v>
      </c>
      <c r="G10" s="149">
        <f t="shared" si="0"/>
        <v>40601.293999999994</v>
      </c>
      <c r="H10" s="153">
        <f t="shared" si="1"/>
        <v>0.8106556773479194</v>
      </c>
      <c r="I10" s="152">
        <v>22841.29000000001</v>
      </c>
      <c r="J10" s="150">
        <v>13067.702999999996</v>
      </c>
      <c r="K10" s="151">
        <v>2042.627</v>
      </c>
      <c r="L10" s="150">
        <v>1515.172</v>
      </c>
      <c r="M10" s="149">
        <f t="shared" si="2"/>
        <v>39466.79200000001</v>
      </c>
      <c r="N10" s="155">
        <f t="shared" si="3"/>
        <v>0.028745736415566325</v>
      </c>
      <c r="O10" s="154">
        <v>109811.43500000001</v>
      </c>
      <c r="P10" s="150">
        <v>61040.96199999998</v>
      </c>
      <c r="Q10" s="151">
        <v>15493.284</v>
      </c>
      <c r="R10" s="150">
        <v>9592.994999999999</v>
      </c>
      <c r="S10" s="149">
        <f t="shared" si="4"/>
        <v>195938.67599999998</v>
      </c>
      <c r="T10" s="153">
        <f t="shared" si="5"/>
        <v>0.8169695554992633</v>
      </c>
      <c r="U10" s="152">
        <v>112702.58499999998</v>
      </c>
      <c r="V10" s="150">
        <v>66356.295</v>
      </c>
      <c r="W10" s="151">
        <v>11779.221999999996</v>
      </c>
      <c r="X10" s="150">
        <v>8250.203000000001</v>
      </c>
      <c r="Y10" s="149">
        <f t="shared" si="6"/>
        <v>199088.305</v>
      </c>
      <c r="Z10" s="148">
        <f aca="true" t="shared" si="7" ref="Z10:Z15">IF(ISERROR(S10/Y10-1),"         /0",IF(S10/Y10&gt;5,"  *  ",(S10/Y10-1)))</f>
        <v>-0.015820261265472202</v>
      </c>
    </row>
    <row r="11" spans="1:26" ht="21.75" customHeight="1">
      <c r="A11" s="156" t="s">
        <v>360</v>
      </c>
      <c r="B11" s="373" t="s">
        <v>361</v>
      </c>
      <c r="C11" s="154">
        <v>5808.848</v>
      </c>
      <c r="D11" s="150">
        <v>763.9279999999999</v>
      </c>
      <c r="E11" s="151">
        <v>1056.239</v>
      </c>
      <c r="F11" s="150">
        <v>112.174</v>
      </c>
      <c r="G11" s="149">
        <f>SUM(C11:F11)</f>
        <v>7741.188999999999</v>
      </c>
      <c r="H11" s="153">
        <f>G11/$G$9</f>
        <v>0.15456253222553112</v>
      </c>
      <c r="I11" s="152">
        <v>4951.374000000001</v>
      </c>
      <c r="J11" s="150">
        <v>1103.655</v>
      </c>
      <c r="K11" s="151">
        <v>512.523</v>
      </c>
      <c r="L11" s="150">
        <v>150.14999999999998</v>
      </c>
      <c r="M11" s="149">
        <f>SUM(I11:L11)</f>
        <v>6717.702</v>
      </c>
      <c r="N11" s="155">
        <f>IF(ISERROR(G11/M11-1),"         /0",(G11/M11-1))</f>
        <v>0.15235671364999503</v>
      </c>
      <c r="O11" s="154">
        <v>26164.689</v>
      </c>
      <c r="P11" s="150">
        <v>3281.821000000001</v>
      </c>
      <c r="Q11" s="151">
        <v>4707.148999999999</v>
      </c>
      <c r="R11" s="150">
        <v>490.948</v>
      </c>
      <c r="S11" s="149">
        <f>SUM(O11:R11)</f>
        <v>34644.606999999996</v>
      </c>
      <c r="T11" s="153">
        <f>S11/$S$9</f>
        <v>0.14445126280855683</v>
      </c>
      <c r="U11" s="152">
        <v>24446.645999999997</v>
      </c>
      <c r="V11" s="150">
        <v>5767.952</v>
      </c>
      <c r="W11" s="151">
        <v>2593.647</v>
      </c>
      <c r="X11" s="150">
        <v>626.127</v>
      </c>
      <c r="Y11" s="149">
        <f>SUM(U11:X11)</f>
        <v>33434.371999999996</v>
      </c>
      <c r="Z11" s="148">
        <f t="shared" si="7"/>
        <v>0.03619733010089132</v>
      </c>
    </row>
    <row r="12" spans="1:26" ht="21.75" customHeight="1">
      <c r="A12" s="156" t="s">
        <v>362</v>
      </c>
      <c r="B12" s="373" t="s">
        <v>363</v>
      </c>
      <c r="C12" s="154">
        <v>218.43699999999998</v>
      </c>
      <c r="D12" s="150">
        <v>698.536</v>
      </c>
      <c r="E12" s="151">
        <v>0</v>
      </c>
      <c r="F12" s="150">
        <v>0</v>
      </c>
      <c r="G12" s="149">
        <f>SUM(C12:F12)</f>
        <v>916.973</v>
      </c>
      <c r="H12" s="153">
        <f>G12/$G$9</f>
        <v>0.01830851421692998</v>
      </c>
      <c r="I12" s="152">
        <v>173.095</v>
      </c>
      <c r="J12" s="150">
        <v>526.643</v>
      </c>
      <c r="K12" s="151">
        <v>0</v>
      </c>
      <c r="L12" s="150">
        <v>0</v>
      </c>
      <c r="M12" s="149">
        <f>SUM(I12:L12)</f>
        <v>699.738</v>
      </c>
      <c r="N12" s="155">
        <f t="shared" si="3"/>
        <v>0.3104519120013489</v>
      </c>
      <c r="O12" s="154">
        <v>1004.34</v>
      </c>
      <c r="P12" s="150">
        <v>3527.1739999999995</v>
      </c>
      <c r="Q12" s="151">
        <v>0</v>
      </c>
      <c r="R12" s="150">
        <v>0</v>
      </c>
      <c r="S12" s="149">
        <f>SUM(O12:R12)</f>
        <v>4531.513999999999</v>
      </c>
      <c r="T12" s="153">
        <f>S12/$S$9</f>
        <v>0.018894222691995165</v>
      </c>
      <c r="U12" s="152">
        <v>808.044</v>
      </c>
      <c r="V12" s="150">
        <v>2832.3880000000004</v>
      </c>
      <c r="W12" s="151">
        <v>0</v>
      </c>
      <c r="X12" s="150">
        <v>0</v>
      </c>
      <c r="Y12" s="149">
        <f>SUM(U12:X12)</f>
        <v>3640.4320000000002</v>
      </c>
      <c r="Z12" s="148">
        <f t="shared" si="7"/>
        <v>0.24477369718758624</v>
      </c>
    </row>
    <row r="13" spans="1:26" ht="21.75" customHeight="1">
      <c r="A13" s="147" t="s">
        <v>366</v>
      </c>
      <c r="B13" s="374" t="s">
        <v>367</v>
      </c>
      <c r="C13" s="145">
        <v>87.912</v>
      </c>
      <c r="D13" s="141">
        <v>643.846</v>
      </c>
      <c r="E13" s="142">
        <v>0</v>
      </c>
      <c r="F13" s="141">
        <v>0</v>
      </c>
      <c r="G13" s="140">
        <f>SUM(C13:F13)</f>
        <v>731.758</v>
      </c>
      <c r="H13" s="144">
        <f>G13/$G$9</f>
        <v>0.01461046480796299</v>
      </c>
      <c r="I13" s="143">
        <v>40.774</v>
      </c>
      <c r="J13" s="141">
        <v>463.724</v>
      </c>
      <c r="K13" s="142">
        <v>0</v>
      </c>
      <c r="L13" s="141">
        <v>0</v>
      </c>
      <c r="M13" s="140">
        <f>SUM(I13:L13)</f>
        <v>504.498</v>
      </c>
      <c r="N13" s="146">
        <f t="shared" si="3"/>
        <v>0.45046759352861665</v>
      </c>
      <c r="O13" s="145">
        <v>390.6940000000001</v>
      </c>
      <c r="P13" s="141">
        <v>3000.6969999999997</v>
      </c>
      <c r="Q13" s="142">
        <v>0.154</v>
      </c>
      <c r="R13" s="141">
        <v>0.172</v>
      </c>
      <c r="S13" s="140">
        <f>SUM(O13:R13)</f>
        <v>3391.7169999999996</v>
      </c>
      <c r="T13" s="144">
        <f>S13/$S$9</f>
        <v>0.014141820218634605</v>
      </c>
      <c r="U13" s="143">
        <v>250.673</v>
      </c>
      <c r="V13" s="141">
        <v>2203.2799999999997</v>
      </c>
      <c r="W13" s="142">
        <v>0</v>
      </c>
      <c r="X13" s="141">
        <v>0</v>
      </c>
      <c r="Y13" s="140">
        <f>SUM(U13:X13)</f>
        <v>2453.9529999999995</v>
      </c>
      <c r="Z13" s="139">
        <f t="shared" si="7"/>
        <v>0.3821442382963327</v>
      </c>
    </row>
    <row r="14" spans="1:26" ht="21.75" customHeight="1">
      <c r="A14" s="156" t="s">
        <v>364</v>
      </c>
      <c r="B14" s="373" t="s">
        <v>365</v>
      </c>
      <c r="C14" s="154">
        <v>29.782</v>
      </c>
      <c r="D14" s="150">
        <v>15.395999999999997</v>
      </c>
      <c r="E14" s="151">
        <v>0.38</v>
      </c>
      <c r="F14" s="150">
        <v>0.2</v>
      </c>
      <c r="G14" s="149">
        <f>SUM(C14:F14)</f>
        <v>45.758</v>
      </c>
      <c r="H14" s="153">
        <f>G14/$G$9</f>
        <v>0.0009136157700807788</v>
      </c>
      <c r="I14" s="152">
        <v>31.146</v>
      </c>
      <c r="J14" s="150">
        <v>8.769</v>
      </c>
      <c r="K14" s="151">
        <v>0.31</v>
      </c>
      <c r="L14" s="150">
        <v>0.26</v>
      </c>
      <c r="M14" s="149">
        <f>SUM(I14:L14)</f>
        <v>40.485</v>
      </c>
      <c r="N14" s="155">
        <f t="shared" si="3"/>
        <v>0.13024577003828597</v>
      </c>
      <c r="O14" s="154">
        <v>49.897</v>
      </c>
      <c r="P14" s="150">
        <v>40.61</v>
      </c>
      <c r="Q14" s="151">
        <v>1.7</v>
      </c>
      <c r="R14" s="150">
        <v>1.8800000000000001</v>
      </c>
      <c r="S14" s="149">
        <f>SUM(O14:R14)</f>
        <v>94.087</v>
      </c>
      <c r="T14" s="153">
        <f>S14/$S$9</f>
        <v>0.00039229730514387675</v>
      </c>
      <c r="U14" s="152">
        <v>87.472</v>
      </c>
      <c r="V14" s="150">
        <v>36.641</v>
      </c>
      <c r="W14" s="151">
        <v>1.015</v>
      </c>
      <c r="X14" s="150">
        <v>1.25</v>
      </c>
      <c r="Y14" s="149">
        <f>SUM(U14:X14)</f>
        <v>126.378</v>
      </c>
      <c r="Z14" s="148">
        <f t="shared" si="7"/>
        <v>-0.25551124404564085</v>
      </c>
    </row>
    <row r="15" spans="1:26" ht="21.75" customHeight="1" thickBot="1">
      <c r="A15" s="138" t="s">
        <v>56</v>
      </c>
      <c r="B15" s="375"/>
      <c r="C15" s="136">
        <v>18.32</v>
      </c>
      <c r="D15" s="132">
        <v>11.200000000000001</v>
      </c>
      <c r="E15" s="133">
        <v>16.62</v>
      </c>
      <c r="F15" s="132">
        <v>1.4000000000000001</v>
      </c>
      <c r="G15" s="131">
        <f t="shared" si="0"/>
        <v>47.54</v>
      </c>
      <c r="H15" s="135">
        <f t="shared" si="1"/>
        <v>0.0009491956315756856</v>
      </c>
      <c r="I15" s="134">
        <v>33.239</v>
      </c>
      <c r="J15" s="132">
        <v>9.774</v>
      </c>
      <c r="K15" s="133">
        <v>184.737</v>
      </c>
      <c r="L15" s="132">
        <v>3.28</v>
      </c>
      <c r="M15" s="131">
        <f t="shared" si="2"/>
        <v>231.03</v>
      </c>
      <c r="N15" s="137">
        <f t="shared" si="3"/>
        <v>-0.7942258581136649</v>
      </c>
      <c r="O15" s="136">
        <v>736.029</v>
      </c>
      <c r="P15" s="132">
        <v>383.69</v>
      </c>
      <c r="Q15" s="133">
        <v>102.31500000000001</v>
      </c>
      <c r="R15" s="132">
        <v>13.322999999999997</v>
      </c>
      <c r="S15" s="131">
        <f t="shared" si="4"/>
        <v>1235.3570000000002</v>
      </c>
      <c r="T15" s="135">
        <f t="shared" si="5"/>
        <v>0.005150841476406137</v>
      </c>
      <c r="U15" s="134">
        <v>143.933</v>
      </c>
      <c r="V15" s="132">
        <v>50.596999999999994</v>
      </c>
      <c r="W15" s="133">
        <v>353.36199999999997</v>
      </c>
      <c r="X15" s="132">
        <v>25.074</v>
      </c>
      <c r="Y15" s="131">
        <f t="shared" si="6"/>
        <v>572.9659999999999</v>
      </c>
      <c r="Z15" s="130">
        <f t="shared" si="7"/>
        <v>1.156073833351369</v>
      </c>
    </row>
    <row r="16" spans="1:2" ht="15" thickTop="1">
      <c r="A16" s="129" t="s">
        <v>43</v>
      </c>
      <c r="B16" s="129"/>
    </row>
    <row r="17" spans="1:2" ht="15">
      <c r="A17" s="129" t="s">
        <v>147</v>
      </c>
      <c r="B17" s="129"/>
    </row>
    <row r="18" spans="1:3" ht="14.25">
      <c r="A18" s="376" t="s">
        <v>125</v>
      </c>
      <c r="B18" s="377"/>
      <c r="C18" s="377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16:Z65536 N16:N65536 Z3 N3">
    <cfRule type="cellIs" priority="12" dxfId="93" operator="lessThan" stopIfTrue="1">
      <formula>0</formula>
    </cfRule>
  </conditionalFormatting>
  <conditionalFormatting sqref="N9:N15 Z9:Z15">
    <cfRule type="cellIs" priority="13" dxfId="93" operator="lessThan" stopIfTrue="1">
      <formula>0</formula>
    </cfRule>
    <cfRule type="cellIs" priority="14" dxfId="95" operator="greaterThanOrEqual" stopIfTrue="1">
      <formula>0</formula>
    </cfRule>
  </conditionalFormatting>
  <conditionalFormatting sqref="N5:N8 Z5:Z8">
    <cfRule type="cellIs" priority="3" dxfId="93" operator="lessThan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9"/>
  <sheetViews>
    <sheetView showGridLines="0" zoomScale="88" zoomScaleNormal="88" zoomScalePageLayoutView="0" workbookViewId="0" topLeftCell="A7">
      <selection activeCell="K32" sqref="K32"/>
    </sheetView>
  </sheetViews>
  <sheetFormatPr defaultColWidth="11.00390625" defaultRowHeight="15"/>
  <cols>
    <col min="1" max="1" width="9.8515625" style="1" customWidth="1"/>
    <col min="2" max="2" width="21.28125" style="1" customWidth="1"/>
    <col min="3" max="3" width="11.7109375" style="1" customWidth="1"/>
    <col min="4" max="4" width="11.421875" style="1" customWidth="1"/>
    <col min="5" max="5" width="11.28125" style="1" bestFit="1" customWidth="1"/>
    <col min="6" max="7" width="10.00390625" style="1" customWidth="1"/>
    <col min="8" max="9" width="9.7109375" style="1" customWidth="1"/>
    <col min="10" max="10" width="10.2812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16" t="s">
        <v>28</v>
      </c>
      <c r="O1" s="516"/>
    </row>
    <row r="2" ht="5.25" customHeight="1"/>
    <row r="3" ht="4.5" customHeight="1" thickBot="1"/>
    <row r="4" spans="1:15" ht="13.5" customHeight="1" thickTop="1">
      <c r="A4" s="522" t="s">
        <v>27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4"/>
    </row>
    <row r="5" spans="1:15" ht="12.75" customHeight="1">
      <c r="A5" s="525"/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7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13" t="s">
        <v>26</v>
      </c>
      <c r="D7" s="514"/>
      <c r="E7" s="515"/>
      <c r="F7" s="509" t="s">
        <v>25</v>
      </c>
      <c r="G7" s="510"/>
      <c r="H7" s="510"/>
      <c r="I7" s="510"/>
      <c r="J7" s="510"/>
      <c r="K7" s="510"/>
      <c r="L7" s="510"/>
      <c r="M7" s="510"/>
      <c r="N7" s="510"/>
      <c r="O7" s="517" t="s">
        <v>24</v>
      </c>
    </row>
    <row r="8" spans="1:15" ht="3.75" customHeight="1" thickBot="1">
      <c r="A8" s="82"/>
      <c r="B8" s="81"/>
      <c r="C8" s="80"/>
      <c r="D8" s="79"/>
      <c r="E8" s="78"/>
      <c r="F8" s="511"/>
      <c r="G8" s="512"/>
      <c r="H8" s="512"/>
      <c r="I8" s="512"/>
      <c r="J8" s="512"/>
      <c r="K8" s="512"/>
      <c r="L8" s="512"/>
      <c r="M8" s="512"/>
      <c r="N8" s="512"/>
      <c r="O8" s="518"/>
    </row>
    <row r="9" spans="1:15" ht="21.75" customHeight="1" thickBot="1" thickTop="1">
      <c r="A9" s="532" t="s">
        <v>23</v>
      </c>
      <c r="B9" s="533"/>
      <c r="C9" s="534" t="s">
        <v>22</v>
      </c>
      <c r="D9" s="536" t="s">
        <v>21</v>
      </c>
      <c r="E9" s="520" t="s">
        <v>17</v>
      </c>
      <c r="F9" s="513" t="s">
        <v>22</v>
      </c>
      <c r="G9" s="514"/>
      <c r="H9" s="514"/>
      <c r="I9" s="513" t="s">
        <v>21</v>
      </c>
      <c r="J9" s="514"/>
      <c r="K9" s="515"/>
      <c r="L9" s="92" t="s">
        <v>20</v>
      </c>
      <c r="M9" s="91"/>
      <c r="N9" s="91"/>
      <c r="O9" s="518"/>
    </row>
    <row r="10" spans="1:15" s="71" customFormat="1" ht="18.75" customHeight="1" thickBot="1">
      <c r="A10" s="77"/>
      <c r="B10" s="76"/>
      <c r="C10" s="535"/>
      <c r="D10" s="537"/>
      <c r="E10" s="521"/>
      <c r="F10" s="74" t="s">
        <v>19</v>
      </c>
      <c r="G10" s="73" t="s">
        <v>18</v>
      </c>
      <c r="H10" s="72" t="s">
        <v>17</v>
      </c>
      <c r="I10" s="74" t="s">
        <v>19</v>
      </c>
      <c r="J10" s="73" t="s">
        <v>18</v>
      </c>
      <c r="K10" s="75" t="s">
        <v>17</v>
      </c>
      <c r="L10" s="74" t="s">
        <v>19</v>
      </c>
      <c r="M10" s="414" t="s">
        <v>18</v>
      </c>
      <c r="N10" s="75" t="s">
        <v>17</v>
      </c>
      <c r="O10" s="519"/>
    </row>
    <row r="11" spans="1:15" s="69" customFormat="1" ht="18.75" customHeight="1" thickTop="1">
      <c r="A11" s="528">
        <v>2013</v>
      </c>
      <c r="B11" s="62" t="s">
        <v>7</v>
      </c>
      <c r="C11" s="447">
        <v>1541080</v>
      </c>
      <c r="D11" s="448">
        <v>74497</v>
      </c>
      <c r="E11" s="392">
        <f aca="true" t="shared" si="0" ref="E11:E24">D11+C11</f>
        <v>1615577</v>
      </c>
      <c r="F11" s="447">
        <v>385032</v>
      </c>
      <c r="G11" s="449">
        <v>376028</v>
      </c>
      <c r="H11" s="450">
        <f aca="true" t="shared" si="1" ref="H11:H22">G11+F11</f>
        <v>761060</v>
      </c>
      <c r="I11" s="451">
        <v>6241</v>
      </c>
      <c r="J11" s="452">
        <v>6760</v>
      </c>
      <c r="K11" s="453">
        <f aca="true" t="shared" si="2" ref="K11:K22">J11+I11</f>
        <v>13001</v>
      </c>
      <c r="L11" s="454">
        <f aca="true" t="shared" si="3" ref="L11:L24">I11+F11</f>
        <v>391273</v>
      </c>
      <c r="M11" s="455">
        <f aca="true" t="shared" si="4" ref="M11:M24">J11+G11</f>
        <v>382788</v>
      </c>
      <c r="N11" s="428">
        <f aca="true" t="shared" si="5" ref="N11:N24">K11+H11</f>
        <v>774061</v>
      </c>
      <c r="O11" s="70">
        <f aca="true" t="shared" si="6" ref="O11:O24">N11+E11</f>
        <v>2389638</v>
      </c>
    </row>
    <row r="12" spans="1:15" ht="18.75" customHeight="1">
      <c r="A12" s="529"/>
      <c r="B12" s="62" t="s">
        <v>6</v>
      </c>
      <c r="C12" s="52">
        <v>1332586</v>
      </c>
      <c r="D12" s="61">
        <v>64053</v>
      </c>
      <c r="E12" s="393">
        <f t="shared" si="0"/>
        <v>1396639</v>
      </c>
      <c r="F12" s="52">
        <v>305853</v>
      </c>
      <c r="G12" s="50">
        <v>289598</v>
      </c>
      <c r="H12" s="56">
        <f t="shared" si="1"/>
        <v>595451</v>
      </c>
      <c r="I12" s="59">
        <v>3120</v>
      </c>
      <c r="J12" s="58">
        <v>3392</v>
      </c>
      <c r="K12" s="57">
        <f t="shared" si="2"/>
        <v>6512</v>
      </c>
      <c r="L12" s="369">
        <f t="shared" si="3"/>
        <v>308973</v>
      </c>
      <c r="M12" s="415">
        <f t="shared" si="4"/>
        <v>292990</v>
      </c>
      <c r="N12" s="429">
        <f t="shared" si="5"/>
        <v>601963</v>
      </c>
      <c r="O12" s="55">
        <f t="shared" si="6"/>
        <v>1998602</v>
      </c>
    </row>
    <row r="13" spans="1:15" ht="18.75" customHeight="1">
      <c r="A13" s="529"/>
      <c r="B13" s="62" t="s">
        <v>5</v>
      </c>
      <c r="C13" s="52">
        <v>1478654</v>
      </c>
      <c r="D13" s="61">
        <v>77348</v>
      </c>
      <c r="E13" s="393">
        <f t="shared" si="0"/>
        <v>1556002</v>
      </c>
      <c r="F13" s="52">
        <v>354569</v>
      </c>
      <c r="G13" s="50">
        <v>311654</v>
      </c>
      <c r="H13" s="56">
        <f t="shared" si="1"/>
        <v>666223</v>
      </c>
      <c r="I13" s="369">
        <v>4832</v>
      </c>
      <c r="J13" s="58">
        <v>4593</v>
      </c>
      <c r="K13" s="57">
        <f t="shared" si="2"/>
        <v>9425</v>
      </c>
      <c r="L13" s="369">
        <f t="shared" si="3"/>
        <v>359401</v>
      </c>
      <c r="M13" s="415">
        <f t="shared" si="4"/>
        <v>316247</v>
      </c>
      <c r="N13" s="429">
        <f t="shared" si="5"/>
        <v>675648</v>
      </c>
      <c r="O13" s="55">
        <f t="shared" si="6"/>
        <v>2231650</v>
      </c>
    </row>
    <row r="14" spans="1:15" ht="18.75" customHeight="1">
      <c r="A14" s="529"/>
      <c r="B14" s="62" t="s">
        <v>16</v>
      </c>
      <c r="C14" s="52">
        <v>1466349</v>
      </c>
      <c r="D14" s="61">
        <v>57423</v>
      </c>
      <c r="E14" s="393">
        <f t="shared" si="0"/>
        <v>1523772</v>
      </c>
      <c r="F14" s="52">
        <v>309791</v>
      </c>
      <c r="G14" s="50">
        <v>306682</v>
      </c>
      <c r="H14" s="56">
        <f t="shared" si="1"/>
        <v>616473</v>
      </c>
      <c r="I14" s="59">
        <v>2443</v>
      </c>
      <c r="J14" s="58">
        <v>2361</v>
      </c>
      <c r="K14" s="57">
        <f t="shared" si="2"/>
        <v>4804</v>
      </c>
      <c r="L14" s="369">
        <f t="shared" si="3"/>
        <v>312234</v>
      </c>
      <c r="M14" s="415">
        <f t="shared" si="4"/>
        <v>309043</v>
      </c>
      <c r="N14" s="429">
        <f t="shared" si="5"/>
        <v>621277</v>
      </c>
      <c r="O14" s="55">
        <f t="shared" si="6"/>
        <v>2145049</v>
      </c>
    </row>
    <row r="15" spans="1:15" s="69" customFormat="1" ht="18.75" customHeight="1">
      <c r="A15" s="529"/>
      <c r="B15" s="62" t="s">
        <v>15</v>
      </c>
      <c r="C15" s="52">
        <v>1576038</v>
      </c>
      <c r="D15" s="61">
        <v>66434</v>
      </c>
      <c r="E15" s="393">
        <f t="shared" si="0"/>
        <v>1642472</v>
      </c>
      <c r="F15" s="52">
        <v>335245</v>
      </c>
      <c r="G15" s="50">
        <v>322191</v>
      </c>
      <c r="H15" s="56">
        <f t="shared" si="1"/>
        <v>657436</v>
      </c>
      <c r="I15" s="59">
        <v>3857</v>
      </c>
      <c r="J15" s="58">
        <v>3939</v>
      </c>
      <c r="K15" s="57">
        <f t="shared" si="2"/>
        <v>7796</v>
      </c>
      <c r="L15" s="369">
        <f t="shared" si="3"/>
        <v>339102</v>
      </c>
      <c r="M15" s="415">
        <f t="shared" si="4"/>
        <v>326130</v>
      </c>
      <c r="N15" s="429">
        <f t="shared" si="5"/>
        <v>665232</v>
      </c>
      <c r="O15" s="55">
        <f t="shared" si="6"/>
        <v>2307704</v>
      </c>
    </row>
    <row r="16" spans="1:15" s="389" customFormat="1" ht="18.75" customHeight="1">
      <c r="A16" s="529"/>
      <c r="B16" s="68" t="s">
        <v>14</v>
      </c>
      <c r="C16" s="52">
        <v>1630018</v>
      </c>
      <c r="D16" s="61">
        <v>62931</v>
      </c>
      <c r="E16" s="393">
        <f t="shared" si="0"/>
        <v>1692949</v>
      </c>
      <c r="F16" s="52">
        <v>402021</v>
      </c>
      <c r="G16" s="50">
        <v>372544</v>
      </c>
      <c r="H16" s="56">
        <f t="shared" si="1"/>
        <v>774565</v>
      </c>
      <c r="I16" s="59">
        <v>4787</v>
      </c>
      <c r="J16" s="58">
        <v>4438</v>
      </c>
      <c r="K16" s="57">
        <f t="shared" si="2"/>
        <v>9225</v>
      </c>
      <c r="L16" s="369">
        <f t="shared" si="3"/>
        <v>406808</v>
      </c>
      <c r="M16" s="415">
        <f t="shared" si="4"/>
        <v>376982</v>
      </c>
      <c r="N16" s="429">
        <f t="shared" si="5"/>
        <v>783790</v>
      </c>
      <c r="O16" s="55">
        <f t="shared" si="6"/>
        <v>2476739</v>
      </c>
    </row>
    <row r="17" spans="1:15" s="402" customFormat="1" ht="18.75" customHeight="1">
      <c r="A17" s="529"/>
      <c r="B17" s="62" t="s">
        <v>13</v>
      </c>
      <c r="C17" s="52">
        <v>1728515</v>
      </c>
      <c r="D17" s="61">
        <v>64313</v>
      </c>
      <c r="E17" s="393">
        <f t="shared" si="0"/>
        <v>1792828</v>
      </c>
      <c r="F17" s="52">
        <v>391490</v>
      </c>
      <c r="G17" s="50">
        <v>442951</v>
      </c>
      <c r="H17" s="56">
        <f t="shared" si="1"/>
        <v>834441</v>
      </c>
      <c r="I17" s="59">
        <v>4345</v>
      </c>
      <c r="J17" s="58">
        <v>4904</v>
      </c>
      <c r="K17" s="57">
        <f t="shared" si="2"/>
        <v>9249</v>
      </c>
      <c r="L17" s="369">
        <f t="shared" si="3"/>
        <v>395835</v>
      </c>
      <c r="M17" s="415">
        <f t="shared" si="4"/>
        <v>447855</v>
      </c>
      <c r="N17" s="429">
        <f t="shared" si="5"/>
        <v>843690</v>
      </c>
      <c r="O17" s="55">
        <f t="shared" si="6"/>
        <v>2636518</v>
      </c>
    </row>
    <row r="18" spans="1:15" s="413" customFormat="1" ht="18.75" customHeight="1">
      <c r="A18" s="529"/>
      <c r="B18" s="62" t="s">
        <v>12</v>
      </c>
      <c r="C18" s="52">
        <v>1675921</v>
      </c>
      <c r="D18" s="61">
        <v>65231</v>
      </c>
      <c r="E18" s="393">
        <f t="shared" si="0"/>
        <v>1741152</v>
      </c>
      <c r="F18" s="52">
        <v>416766</v>
      </c>
      <c r="G18" s="50">
        <v>397900</v>
      </c>
      <c r="H18" s="56">
        <f t="shared" si="1"/>
        <v>814666</v>
      </c>
      <c r="I18" s="59">
        <v>3326</v>
      </c>
      <c r="J18" s="58">
        <v>3573</v>
      </c>
      <c r="K18" s="57">
        <f t="shared" si="2"/>
        <v>6899</v>
      </c>
      <c r="L18" s="369">
        <f t="shared" si="3"/>
        <v>420092</v>
      </c>
      <c r="M18" s="415">
        <f t="shared" si="4"/>
        <v>401473</v>
      </c>
      <c r="N18" s="429">
        <f t="shared" si="5"/>
        <v>821565</v>
      </c>
      <c r="O18" s="55">
        <f t="shared" si="6"/>
        <v>2562717</v>
      </c>
    </row>
    <row r="19" spans="1:15" ht="18.75" customHeight="1">
      <c r="A19" s="529"/>
      <c r="B19" s="62" t="s">
        <v>11</v>
      </c>
      <c r="C19" s="52">
        <v>1549788</v>
      </c>
      <c r="D19" s="61">
        <v>65811</v>
      </c>
      <c r="E19" s="393">
        <f t="shared" si="0"/>
        <v>1615599</v>
      </c>
      <c r="F19" s="52">
        <v>364167</v>
      </c>
      <c r="G19" s="50">
        <v>335315</v>
      </c>
      <c r="H19" s="56">
        <f t="shared" si="1"/>
        <v>699482</v>
      </c>
      <c r="I19" s="59">
        <v>3643</v>
      </c>
      <c r="J19" s="58">
        <v>3215</v>
      </c>
      <c r="K19" s="57">
        <f t="shared" si="2"/>
        <v>6858</v>
      </c>
      <c r="L19" s="369">
        <f t="shared" si="3"/>
        <v>367810</v>
      </c>
      <c r="M19" s="415">
        <f t="shared" si="4"/>
        <v>338530</v>
      </c>
      <c r="N19" s="429">
        <f t="shared" si="5"/>
        <v>706340</v>
      </c>
      <c r="O19" s="55">
        <f t="shared" si="6"/>
        <v>2321939</v>
      </c>
    </row>
    <row r="20" spans="1:15" s="422" customFormat="1" ht="18.75" customHeight="1">
      <c r="A20" s="530"/>
      <c r="B20" s="62" t="s">
        <v>10</v>
      </c>
      <c r="C20" s="52">
        <v>1647763</v>
      </c>
      <c r="D20" s="61">
        <v>77775</v>
      </c>
      <c r="E20" s="393">
        <f t="shared" si="0"/>
        <v>1725538</v>
      </c>
      <c r="F20" s="52">
        <v>371634</v>
      </c>
      <c r="G20" s="50">
        <v>380941</v>
      </c>
      <c r="H20" s="56">
        <f t="shared" si="1"/>
        <v>752575</v>
      </c>
      <c r="I20" s="59">
        <v>4322</v>
      </c>
      <c r="J20" s="58">
        <v>4009</v>
      </c>
      <c r="K20" s="57">
        <f t="shared" si="2"/>
        <v>8331</v>
      </c>
      <c r="L20" s="369">
        <f t="shared" si="3"/>
        <v>375956</v>
      </c>
      <c r="M20" s="415">
        <f t="shared" si="4"/>
        <v>384950</v>
      </c>
      <c r="N20" s="429">
        <f t="shared" si="5"/>
        <v>760906</v>
      </c>
      <c r="O20" s="55">
        <f t="shared" si="6"/>
        <v>2486444</v>
      </c>
    </row>
    <row r="21" spans="1:15" s="54" customFormat="1" ht="18.75" customHeight="1">
      <c r="A21" s="529"/>
      <c r="B21" s="62" t="s">
        <v>9</v>
      </c>
      <c r="C21" s="52">
        <v>1633959</v>
      </c>
      <c r="D21" s="61">
        <v>75955</v>
      </c>
      <c r="E21" s="393">
        <f t="shared" si="0"/>
        <v>1709914</v>
      </c>
      <c r="F21" s="52">
        <v>372844</v>
      </c>
      <c r="G21" s="50">
        <v>384287</v>
      </c>
      <c r="H21" s="56">
        <f t="shared" si="1"/>
        <v>757131</v>
      </c>
      <c r="I21" s="59">
        <v>4034</v>
      </c>
      <c r="J21" s="58">
        <v>4178</v>
      </c>
      <c r="K21" s="57">
        <f t="shared" si="2"/>
        <v>8212</v>
      </c>
      <c r="L21" s="369">
        <f t="shared" si="3"/>
        <v>376878</v>
      </c>
      <c r="M21" s="415">
        <f t="shared" si="4"/>
        <v>388465</v>
      </c>
      <c r="N21" s="429">
        <f t="shared" si="5"/>
        <v>765343</v>
      </c>
      <c r="O21" s="55">
        <f t="shared" si="6"/>
        <v>2475257</v>
      </c>
    </row>
    <row r="22" spans="1:15" ht="18.75" customHeight="1" thickBot="1">
      <c r="A22" s="531"/>
      <c r="B22" s="62" t="s">
        <v>8</v>
      </c>
      <c r="C22" s="52">
        <v>1663323</v>
      </c>
      <c r="D22" s="61">
        <v>78671</v>
      </c>
      <c r="E22" s="393">
        <f t="shared" si="0"/>
        <v>1741994</v>
      </c>
      <c r="F22" s="52">
        <v>407324</v>
      </c>
      <c r="G22" s="50">
        <v>447224</v>
      </c>
      <c r="H22" s="56">
        <f t="shared" si="1"/>
        <v>854548</v>
      </c>
      <c r="I22" s="59">
        <v>5576</v>
      </c>
      <c r="J22" s="58">
        <v>4506</v>
      </c>
      <c r="K22" s="57">
        <f t="shared" si="2"/>
        <v>10082</v>
      </c>
      <c r="L22" s="369">
        <f t="shared" si="3"/>
        <v>412900</v>
      </c>
      <c r="M22" s="415">
        <f t="shared" si="4"/>
        <v>451730</v>
      </c>
      <c r="N22" s="429">
        <f t="shared" si="5"/>
        <v>864630</v>
      </c>
      <c r="O22" s="55">
        <f t="shared" si="6"/>
        <v>2606624</v>
      </c>
    </row>
    <row r="23" spans="1:15" ht="3.75" customHeight="1">
      <c r="A23" s="67"/>
      <c r="B23" s="66"/>
      <c r="C23" s="65"/>
      <c r="D23" s="64"/>
      <c r="E23" s="394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416">
        <f t="shared" si="4"/>
        <v>0</v>
      </c>
      <c r="N23" s="430">
        <f t="shared" si="5"/>
        <v>0</v>
      </c>
      <c r="O23" s="36">
        <f t="shared" si="6"/>
        <v>0</v>
      </c>
    </row>
    <row r="24" spans="1:15" ht="19.5" customHeight="1">
      <c r="A24" s="63">
        <v>2014</v>
      </c>
      <c r="B24" s="90" t="s">
        <v>7</v>
      </c>
      <c r="C24" s="52">
        <v>1599593</v>
      </c>
      <c r="D24" s="61">
        <v>71544</v>
      </c>
      <c r="E24" s="393">
        <f t="shared" si="0"/>
        <v>1671137</v>
      </c>
      <c r="F24" s="60">
        <v>427044</v>
      </c>
      <c r="G24" s="50">
        <v>426759</v>
      </c>
      <c r="H24" s="56">
        <f>G24+F24</f>
        <v>853803</v>
      </c>
      <c r="I24" s="59">
        <v>4765</v>
      </c>
      <c r="J24" s="58">
        <v>4960</v>
      </c>
      <c r="K24" s="57">
        <f>J24+I24</f>
        <v>9725</v>
      </c>
      <c r="L24" s="369">
        <f t="shared" si="3"/>
        <v>431809</v>
      </c>
      <c r="M24" s="415">
        <f t="shared" si="4"/>
        <v>431719</v>
      </c>
      <c r="N24" s="429">
        <f t="shared" si="5"/>
        <v>863528</v>
      </c>
      <c r="O24" s="55">
        <f t="shared" si="6"/>
        <v>2534665</v>
      </c>
    </row>
    <row r="25" spans="1:15" ht="19.5" customHeight="1">
      <c r="A25" s="63"/>
      <c r="B25" s="90" t="s">
        <v>6</v>
      </c>
      <c r="C25" s="52">
        <v>1429187</v>
      </c>
      <c r="D25" s="61">
        <v>67740</v>
      </c>
      <c r="E25" s="393">
        <f>D25+C25</f>
        <v>1496927</v>
      </c>
      <c r="F25" s="60">
        <v>328054</v>
      </c>
      <c r="G25" s="50">
        <v>313667</v>
      </c>
      <c r="H25" s="56">
        <f>G25+F25</f>
        <v>641721</v>
      </c>
      <c r="I25" s="59">
        <v>3461</v>
      </c>
      <c r="J25" s="58">
        <v>3279</v>
      </c>
      <c r="K25" s="57">
        <f>J25+I25</f>
        <v>6740</v>
      </c>
      <c r="L25" s="369">
        <f aca="true" t="shared" si="7" ref="L25:N27">I25+F25</f>
        <v>331515</v>
      </c>
      <c r="M25" s="415">
        <f t="shared" si="7"/>
        <v>316946</v>
      </c>
      <c r="N25" s="429">
        <f t="shared" si="7"/>
        <v>648461</v>
      </c>
      <c r="O25" s="55">
        <f>N25+E25</f>
        <v>2145388</v>
      </c>
    </row>
    <row r="26" spans="1:15" ht="19.5" customHeight="1">
      <c r="A26" s="63"/>
      <c r="B26" s="90" t="s">
        <v>5</v>
      </c>
      <c r="C26" s="52">
        <v>1582859</v>
      </c>
      <c r="D26" s="61">
        <v>67756</v>
      </c>
      <c r="E26" s="393">
        <f>D26+C26</f>
        <v>1650615</v>
      </c>
      <c r="F26" s="60">
        <v>375041</v>
      </c>
      <c r="G26" s="50">
        <v>344515</v>
      </c>
      <c r="H26" s="56">
        <f>G26+F26</f>
        <v>719556</v>
      </c>
      <c r="I26" s="59">
        <v>5138</v>
      </c>
      <c r="J26" s="58">
        <v>2780</v>
      </c>
      <c r="K26" s="57">
        <f>J26+I26</f>
        <v>7918</v>
      </c>
      <c r="L26" s="369">
        <f t="shared" si="7"/>
        <v>380179</v>
      </c>
      <c r="M26" s="415">
        <f t="shared" si="7"/>
        <v>347295</v>
      </c>
      <c r="N26" s="429">
        <f t="shared" si="7"/>
        <v>727474</v>
      </c>
      <c r="O26" s="55">
        <f>N26+E26</f>
        <v>2378089</v>
      </c>
    </row>
    <row r="27" spans="1:15" ht="19.5" customHeight="1">
      <c r="A27" s="63"/>
      <c r="B27" s="90" t="s">
        <v>16</v>
      </c>
      <c r="C27" s="52">
        <v>1568176</v>
      </c>
      <c r="D27" s="61">
        <v>69583</v>
      </c>
      <c r="E27" s="393">
        <f>D27+C27</f>
        <v>1637759</v>
      </c>
      <c r="F27" s="60">
        <v>378041</v>
      </c>
      <c r="G27" s="50">
        <v>351944</v>
      </c>
      <c r="H27" s="56">
        <f>G27+F27</f>
        <v>729985</v>
      </c>
      <c r="I27" s="59">
        <v>4320</v>
      </c>
      <c r="J27" s="58">
        <v>4222</v>
      </c>
      <c r="K27" s="57">
        <f>J27+I27</f>
        <v>8542</v>
      </c>
      <c r="L27" s="369">
        <f t="shared" si="7"/>
        <v>382361</v>
      </c>
      <c r="M27" s="415">
        <f t="shared" si="7"/>
        <v>356166</v>
      </c>
      <c r="N27" s="429">
        <f t="shared" si="7"/>
        <v>738527</v>
      </c>
      <c r="O27" s="55">
        <f>N27+E27</f>
        <v>2376286</v>
      </c>
    </row>
    <row r="28" spans="1:15" ht="19.5" customHeight="1" thickBot="1">
      <c r="A28" s="63"/>
      <c r="B28" s="90" t="s">
        <v>15</v>
      </c>
      <c r="C28" s="52">
        <v>1603533</v>
      </c>
      <c r="D28" s="61">
        <v>70357</v>
      </c>
      <c r="E28" s="393">
        <f>D28+C28</f>
        <v>1673890</v>
      </c>
      <c r="F28" s="60">
        <v>373938</v>
      </c>
      <c r="G28" s="50">
        <v>362149</v>
      </c>
      <c r="H28" s="56">
        <f>G28+F28</f>
        <v>736087</v>
      </c>
      <c r="I28" s="59">
        <v>2376</v>
      </c>
      <c r="J28" s="58">
        <v>2507</v>
      </c>
      <c r="K28" s="57">
        <f>J28+I28</f>
        <v>4883</v>
      </c>
      <c r="L28" s="369">
        <f>I28+F28</f>
        <v>376314</v>
      </c>
      <c r="M28" s="415">
        <f>J28+G28</f>
        <v>364656</v>
      </c>
      <c r="N28" s="429">
        <f>K28+H28</f>
        <v>740970</v>
      </c>
      <c r="O28" s="55">
        <f>N28+E28</f>
        <v>2414860</v>
      </c>
    </row>
    <row r="29" spans="1:15" ht="18" customHeight="1">
      <c r="A29" s="53" t="s">
        <v>4</v>
      </c>
      <c r="B29" s="41"/>
      <c r="C29" s="40"/>
      <c r="D29" s="39"/>
      <c r="E29" s="395"/>
      <c r="F29" s="40"/>
      <c r="G29" s="39"/>
      <c r="H29" s="38"/>
      <c r="I29" s="40"/>
      <c r="J29" s="39"/>
      <c r="K29" s="38"/>
      <c r="L29" s="89"/>
      <c r="M29" s="416"/>
      <c r="N29" s="430"/>
      <c r="O29" s="36"/>
    </row>
    <row r="30" spans="1:15" ht="18" customHeight="1">
      <c r="A30" s="35" t="s">
        <v>149</v>
      </c>
      <c r="B30" s="48"/>
      <c r="C30" s="52">
        <f>SUM(C11:C15)</f>
        <v>7394707</v>
      </c>
      <c r="D30" s="50">
        <f aca="true" t="shared" si="8" ref="D30:O30">SUM(D11:D14)</f>
        <v>273321</v>
      </c>
      <c r="E30" s="396">
        <f t="shared" si="8"/>
        <v>6091990</v>
      </c>
      <c r="F30" s="52">
        <f t="shared" si="8"/>
        <v>1355245</v>
      </c>
      <c r="G30" s="50">
        <f t="shared" si="8"/>
        <v>1283962</v>
      </c>
      <c r="H30" s="51">
        <f t="shared" si="8"/>
        <v>2639207</v>
      </c>
      <c r="I30" s="52">
        <f t="shared" si="8"/>
        <v>16636</v>
      </c>
      <c r="J30" s="50">
        <f t="shared" si="8"/>
        <v>17106</v>
      </c>
      <c r="K30" s="51">
        <f t="shared" si="8"/>
        <v>33742</v>
      </c>
      <c r="L30" s="52">
        <f t="shared" si="8"/>
        <v>1371881</v>
      </c>
      <c r="M30" s="417">
        <f t="shared" si="8"/>
        <v>1301068</v>
      </c>
      <c r="N30" s="431">
        <f t="shared" si="8"/>
        <v>2672949</v>
      </c>
      <c r="O30" s="49">
        <f t="shared" si="8"/>
        <v>8764939</v>
      </c>
    </row>
    <row r="31" spans="1:15" ht="18" customHeight="1" thickBot="1">
      <c r="A31" s="35" t="s">
        <v>150</v>
      </c>
      <c r="B31" s="48"/>
      <c r="C31" s="47">
        <f>SUM(C24:C28)</f>
        <v>7783348</v>
      </c>
      <c r="D31" s="44">
        <f aca="true" t="shared" si="9" ref="D31:O31">SUM(D24:D27)</f>
        <v>276623</v>
      </c>
      <c r="E31" s="397">
        <f t="shared" si="9"/>
        <v>6456438</v>
      </c>
      <c r="F31" s="46">
        <f t="shared" si="9"/>
        <v>1508180</v>
      </c>
      <c r="G31" s="44">
        <f t="shared" si="9"/>
        <v>1436885</v>
      </c>
      <c r="H31" s="45">
        <f t="shared" si="9"/>
        <v>2945065</v>
      </c>
      <c r="I31" s="46">
        <f t="shared" si="9"/>
        <v>17684</v>
      </c>
      <c r="J31" s="44">
        <f t="shared" si="9"/>
        <v>15241</v>
      </c>
      <c r="K31" s="45">
        <f t="shared" si="9"/>
        <v>32925</v>
      </c>
      <c r="L31" s="46">
        <f t="shared" si="9"/>
        <v>1525864</v>
      </c>
      <c r="M31" s="418">
        <f t="shared" si="9"/>
        <v>1452126</v>
      </c>
      <c r="N31" s="432">
        <f t="shared" si="9"/>
        <v>2977990</v>
      </c>
      <c r="O31" s="43">
        <f t="shared" si="9"/>
        <v>9434428</v>
      </c>
    </row>
    <row r="32" spans="1:15" ht="17.25" customHeight="1">
      <c r="A32" s="42" t="s">
        <v>3</v>
      </c>
      <c r="B32" s="41"/>
      <c r="C32" s="40"/>
      <c r="D32" s="39"/>
      <c r="E32" s="398"/>
      <c r="F32" s="40"/>
      <c r="G32" s="39"/>
      <c r="H32" s="37"/>
      <c r="I32" s="40"/>
      <c r="J32" s="39"/>
      <c r="K32" s="38"/>
      <c r="L32" s="89"/>
      <c r="M32" s="416"/>
      <c r="N32" s="433"/>
      <c r="O32" s="36"/>
    </row>
    <row r="33" spans="1:15" ht="17.25" customHeight="1">
      <c r="A33" s="35" t="s">
        <v>151</v>
      </c>
      <c r="B33" s="34"/>
      <c r="C33" s="456">
        <f>(C28/C15-1)*100</f>
        <v>1.7445645346114702</v>
      </c>
      <c r="D33" s="457">
        <f aca="true" t="shared" si="10" ref="D33:O33">(D28/D15-1)*100</f>
        <v>5.905108829816053</v>
      </c>
      <c r="E33" s="458">
        <f t="shared" si="10"/>
        <v>1.9128484382077815</v>
      </c>
      <c r="F33" s="456">
        <f t="shared" si="10"/>
        <v>11.54170830288297</v>
      </c>
      <c r="G33" s="459">
        <f t="shared" si="10"/>
        <v>12.401960327880058</v>
      </c>
      <c r="H33" s="460">
        <f t="shared" si="10"/>
        <v>11.963293765476802</v>
      </c>
      <c r="I33" s="461">
        <f t="shared" si="10"/>
        <v>-38.39771843401607</v>
      </c>
      <c r="J33" s="457">
        <f t="shared" si="10"/>
        <v>-36.35440467123635</v>
      </c>
      <c r="K33" s="462">
        <f t="shared" si="10"/>
        <v>-37.36531554643406</v>
      </c>
      <c r="L33" s="461">
        <f t="shared" si="10"/>
        <v>10.973689332413251</v>
      </c>
      <c r="M33" s="463">
        <f t="shared" si="10"/>
        <v>11.813080673351116</v>
      </c>
      <c r="N33" s="464">
        <f t="shared" si="10"/>
        <v>11.385200952449681</v>
      </c>
      <c r="O33" s="465">
        <f t="shared" si="10"/>
        <v>4.643403140090752</v>
      </c>
    </row>
    <row r="34" spans="1:15" ht="7.5" customHeight="1" thickBot="1">
      <c r="A34" s="33"/>
      <c r="B34" s="32"/>
      <c r="C34" s="31"/>
      <c r="D34" s="30"/>
      <c r="E34" s="399"/>
      <c r="F34" s="29"/>
      <c r="G34" s="27"/>
      <c r="H34" s="26"/>
      <c r="I34" s="29"/>
      <c r="J34" s="27"/>
      <c r="K34" s="28"/>
      <c r="L34" s="29"/>
      <c r="M34" s="419"/>
      <c r="N34" s="434"/>
      <c r="O34" s="25"/>
    </row>
    <row r="35" spans="1:15" ht="17.25" customHeight="1">
      <c r="A35" s="24" t="s">
        <v>2</v>
      </c>
      <c r="B35" s="23"/>
      <c r="C35" s="22"/>
      <c r="D35" s="21"/>
      <c r="E35" s="400"/>
      <c r="F35" s="20"/>
      <c r="G35" s="18"/>
      <c r="H35" s="17"/>
      <c r="I35" s="20"/>
      <c r="J35" s="18"/>
      <c r="K35" s="19"/>
      <c r="L35" s="20"/>
      <c r="M35" s="420"/>
      <c r="N35" s="435"/>
      <c r="O35" s="16"/>
    </row>
    <row r="36" spans="1:15" ht="17.25" customHeight="1" thickBot="1">
      <c r="A36" s="444" t="s">
        <v>152</v>
      </c>
      <c r="B36" s="15"/>
      <c r="C36" s="14">
        <f aca="true" t="shared" si="11" ref="C36:O36">(C31/C30-1)*100</f>
        <v>5.25566462606295</v>
      </c>
      <c r="D36" s="10">
        <f t="shared" si="11"/>
        <v>1.2081032924656343</v>
      </c>
      <c r="E36" s="401">
        <f t="shared" si="11"/>
        <v>5.982412971787543</v>
      </c>
      <c r="F36" s="14">
        <f t="shared" si="11"/>
        <v>11.284675464583893</v>
      </c>
      <c r="G36" s="13">
        <f t="shared" si="11"/>
        <v>11.9102434495725</v>
      </c>
      <c r="H36" s="9">
        <f t="shared" si="11"/>
        <v>11.589011396226212</v>
      </c>
      <c r="I36" s="12">
        <f t="shared" si="11"/>
        <v>6.299591247896119</v>
      </c>
      <c r="J36" s="10">
        <f t="shared" si="11"/>
        <v>-10.902607272302111</v>
      </c>
      <c r="K36" s="11">
        <f t="shared" si="11"/>
        <v>-2.4213146819986986</v>
      </c>
      <c r="L36" s="12">
        <f t="shared" si="11"/>
        <v>11.224224258518056</v>
      </c>
      <c r="M36" s="421">
        <f t="shared" si="11"/>
        <v>11.610307839405776</v>
      </c>
      <c r="N36" s="436">
        <f t="shared" si="11"/>
        <v>11.41215189665048</v>
      </c>
      <c r="O36" s="8">
        <f t="shared" si="11"/>
        <v>7.638261943408842</v>
      </c>
    </row>
    <row r="37" spans="1:14" s="5" customFormat="1" ht="17.25" customHeight="1" thickTop="1">
      <c r="A37" s="88" t="s">
        <v>1</v>
      </c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="5" customFormat="1" ht="13.5" customHeight="1">
      <c r="A38" s="88" t="s">
        <v>0</v>
      </c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65519" ht="14.25">
      <c r="C65519" s="2" t="e">
        <f>((C65515/C65502)-1)*100</f>
        <v>#DIV/0!</v>
      </c>
    </row>
  </sheetData>
  <sheetProtection/>
  <mergeCells count="12">
    <mergeCell ref="A11:A22"/>
    <mergeCell ref="A9:B9"/>
    <mergeCell ref="F9:H9"/>
    <mergeCell ref="C9:C10"/>
    <mergeCell ref="D9:D10"/>
    <mergeCell ref="F7:N8"/>
    <mergeCell ref="I9:K9"/>
    <mergeCell ref="N1:O1"/>
    <mergeCell ref="C7:E7"/>
    <mergeCell ref="O7:O10"/>
    <mergeCell ref="E9:E10"/>
    <mergeCell ref="A4:O5"/>
  </mergeCells>
  <conditionalFormatting sqref="A33:B33 P33:IV33 A36:B36 P36:IV36">
    <cfRule type="cellIs" priority="1" dxfId="93" operator="lessThan" stopIfTrue="1">
      <formula>0</formula>
    </cfRule>
  </conditionalFormatting>
  <conditionalFormatting sqref="C32:O36">
    <cfRule type="cellIs" priority="2" dxfId="94" operator="lessThan" stopIfTrue="1">
      <formula>0</formula>
    </cfRule>
    <cfRule type="cellIs" priority="3" dxfId="9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9"/>
  <sheetViews>
    <sheetView showGridLines="0" zoomScale="88" zoomScaleNormal="88" zoomScalePageLayoutView="0" workbookViewId="0" topLeftCell="A1">
      <selection activeCell="K28" sqref="K28:O28"/>
    </sheetView>
  </sheetViews>
  <sheetFormatPr defaultColWidth="11.00390625" defaultRowHeight="15"/>
  <cols>
    <col min="1" max="1" width="9.8515625" style="1" customWidth="1"/>
    <col min="2" max="2" width="21.28125" style="1" customWidth="1"/>
    <col min="3" max="3" width="11.7109375" style="1" customWidth="1"/>
    <col min="4" max="4" width="11.421875" style="1" customWidth="1"/>
    <col min="5" max="5" width="11.28125" style="1" bestFit="1" customWidth="1"/>
    <col min="6" max="7" width="10.00390625" style="1" customWidth="1"/>
    <col min="8" max="9" width="9.7109375" style="1" customWidth="1"/>
    <col min="10" max="10" width="10.2812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16" t="s">
        <v>28</v>
      </c>
      <c r="O1" s="516"/>
    </row>
    <row r="2" ht="5.25" customHeight="1"/>
    <row r="3" ht="4.5" customHeight="1" thickBot="1"/>
    <row r="4" spans="1:15" ht="13.5" customHeight="1" thickTop="1">
      <c r="A4" s="522" t="s">
        <v>32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4"/>
    </row>
    <row r="5" spans="1:15" ht="12.75" customHeight="1">
      <c r="A5" s="525"/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7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13" t="s">
        <v>26</v>
      </c>
      <c r="D7" s="514"/>
      <c r="E7" s="515"/>
      <c r="F7" s="509" t="s">
        <v>25</v>
      </c>
      <c r="G7" s="510"/>
      <c r="H7" s="510"/>
      <c r="I7" s="510"/>
      <c r="J7" s="510"/>
      <c r="K7" s="510"/>
      <c r="L7" s="510"/>
      <c r="M7" s="510"/>
      <c r="N7" s="538"/>
      <c r="O7" s="517" t="s">
        <v>24</v>
      </c>
    </row>
    <row r="8" spans="1:15" ht="3.75" customHeight="1" thickBot="1">
      <c r="A8" s="82"/>
      <c r="B8" s="81"/>
      <c r="C8" s="80"/>
      <c r="D8" s="79"/>
      <c r="E8" s="78"/>
      <c r="F8" s="511"/>
      <c r="G8" s="512"/>
      <c r="H8" s="512"/>
      <c r="I8" s="512"/>
      <c r="J8" s="512"/>
      <c r="K8" s="512"/>
      <c r="L8" s="512"/>
      <c r="M8" s="512"/>
      <c r="N8" s="539"/>
      <c r="O8" s="518"/>
    </row>
    <row r="9" spans="1:15" ht="21.75" customHeight="1" thickBot="1" thickTop="1">
      <c r="A9" s="532" t="s">
        <v>23</v>
      </c>
      <c r="B9" s="533"/>
      <c r="C9" s="534" t="s">
        <v>22</v>
      </c>
      <c r="D9" s="536" t="s">
        <v>21</v>
      </c>
      <c r="E9" s="520" t="s">
        <v>17</v>
      </c>
      <c r="F9" s="513" t="s">
        <v>22</v>
      </c>
      <c r="G9" s="514"/>
      <c r="H9" s="514"/>
      <c r="I9" s="513" t="s">
        <v>21</v>
      </c>
      <c r="J9" s="514"/>
      <c r="K9" s="515"/>
      <c r="L9" s="92" t="s">
        <v>20</v>
      </c>
      <c r="M9" s="91"/>
      <c r="N9" s="91"/>
      <c r="O9" s="518"/>
    </row>
    <row r="10" spans="1:15" s="71" customFormat="1" ht="18.75" customHeight="1" thickBot="1">
      <c r="A10" s="77"/>
      <c r="B10" s="76"/>
      <c r="C10" s="535"/>
      <c r="D10" s="537"/>
      <c r="E10" s="521"/>
      <c r="F10" s="74" t="s">
        <v>31</v>
      </c>
      <c r="G10" s="73" t="s">
        <v>30</v>
      </c>
      <c r="H10" s="72" t="s">
        <v>17</v>
      </c>
      <c r="I10" s="74" t="s">
        <v>31</v>
      </c>
      <c r="J10" s="73" t="s">
        <v>30</v>
      </c>
      <c r="K10" s="75" t="s">
        <v>17</v>
      </c>
      <c r="L10" s="74" t="s">
        <v>31</v>
      </c>
      <c r="M10" s="414" t="s">
        <v>30</v>
      </c>
      <c r="N10" s="478" t="s">
        <v>17</v>
      </c>
      <c r="O10" s="519"/>
    </row>
    <row r="11" spans="1:15" s="69" customFormat="1" ht="18.75" customHeight="1" thickTop="1">
      <c r="A11" s="528">
        <v>2013</v>
      </c>
      <c r="B11" s="62" t="s">
        <v>7</v>
      </c>
      <c r="C11" s="447">
        <v>9804.539</v>
      </c>
      <c r="D11" s="448">
        <v>1154.3319999999992</v>
      </c>
      <c r="E11" s="392">
        <f aca="true" t="shared" si="0" ref="E11:E24">D11+C11</f>
        <v>10958.871</v>
      </c>
      <c r="F11" s="447">
        <v>27487.991</v>
      </c>
      <c r="G11" s="449">
        <v>15208.326999999997</v>
      </c>
      <c r="H11" s="450">
        <f aca="true" t="shared" si="1" ref="H11:H22">G11+F11</f>
        <v>42696.318</v>
      </c>
      <c r="I11" s="451">
        <v>3909.5429999999997</v>
      </c>
      <c r="J11" s="452">
        <v>1861.331</v>
      </c>
      <c r="K11" s="453">
        <f aca="true" t="shared" si="2" ref="K11:K22">J11+I11</f>
        <v>5770.874</v>
      </c>
      <c r="L11" s="454">
        <f aca="true" t="shared" si="3" ref="L11:N24">I11+F11</f>
        <v>31397.534</v>
      </c>
      <c r="M11" s="455">
        <f t="shared" si="3"/>
        <v>17069.657999999996</v>
      </c>
      <c r="N11" s="428">
        <f t="shared" si="3"/>
        <v>48467.191999999995</v>
      </c>
      <c r="O11" s="70">
        <f aca="true" t="shared" si="4" ref="O11:O24">N11+E11</f>
        <v>59426.062999999995</v>
      </c>
    </row>
    <row r="12" spans="1:15" ht="18.75" customHeight="1">
      <c r="A12" s="529"/>
      <c r="B12" s="62" t="s">
        <v>6</v>
      </c>
      <c r="C12" s="52">
        <v>9939.675999999998</v>
      </c>
      <c r="D12" s="61">
        <v>1289.9029999999982</v>
      </c>
      <c r="E12" s="393">
        <f t="shared" si="0"/>
        <v>11229.578999999996</v>
      </c>
      <c r="F12" s="52">
        <v>27857.914</v>
      </c>
      <c r="G12" s="50">
        <v>15050.063999999997</v>
      </c>
      <c r="H12" s="56">
        <f t="shared" si="1"/>
        <v>42907.977999999996</v>
      </c>
      <c r="I12" s="59">
        <v>3371.753</v>
      </c>
      <c r="J12" s="58">
        <v>2178.4819999999995</v>
      </c>
      <c r="K12" s="57">
        <f t="shared" si="2"/>
        <v>5550.235</v>
      </c>
      <c r="L12" s="369">
        <f t="shared" si="3"/>
        <v>31229.667</v>
      </c>
      <c r="M12" s="415">
        <f t="shared" si="3"/>
        <v>17228.545999999995</v>
      </c>
      <c r="N12" s="429">
        <f t="shared" si="3"/>
        <v>48458.212999999996</v>
      </c>
      <c r="O12" s="55">
        <f t="shared" si="4"/>
        <v>59687.791999999994</v>
      </c>
    </row>
    <row r="13" spans="1:15" ht="18.75" customHeight="1">
      <c r="A13" s="529"/>
      <c r="B13" s="62" t="s">
        <v>5</v>
      </c>
      <c r="C13" s="52">
        <v>10024.576999999981</v>
      </c>
      <c r="D13" s="61">
        <v>1081.1619999999996</v>
      </c>
      <c r="E13" s="393">
        <f t="shared" si="0"/>
        <v>11105.738999999981</v>
      </c>
      <c r="F13" s="52">
        <v>24785.476000000002</v>
      </c>
      <c r="G13" s="50">
        <v>15882.218</v>
      </c>
      <c r="H13" s="56">
        <f t="shared" si="1"/>
        <v>40667.694</v>
      </c>
      <c r="I13" s="369">
        <v>3305.784</v>
      </c>
      <c r="J13" s="58">
        <v>2031.0500000000002</v>
      </c>
      <c r="K13" s="57">
        <f t="shared" si="2"/>
        <v>5336.834000000001</v>
      </c>
      <c r="L13" s="369">
        <f t="shared" si="3"/>
        <v>28091.260000000002</v>
      </c>
      <c r="M13" s="415">
        <f t="shared" si="3"/>
        <v>17913.268</v>
      </c>
      <c r="N13" s="429">
        <f t="shared" si="3"/>
        <v>46004.528000000006</v>
      </c>
      <c r="O13" s="55">
        <f t="shared" si="4"/>
        <v>57110.266999999985</v>
      </c>
    </row>
    <row r="14" spans="1:15" ht="18.75" customHeight="1">
      <c r="A14" s="529"/>
      <c r="B14" s="62" t="s">
        <v>16</v>
      </c>
      <c r="C14" s="52">
        <v>10151.062999999995</v>
      </c>
      <c r="D14" s="61">
        <v>1176.3979999999992</v>
      </c>
      <c r="E14" s="393">
        <f t="shared" si="0"/>
        <v>11327.460999999994</v>
      </c>
      <c r="F14" s="52">
        <v>30237.053999999996</v>
      </c>
      <c r="G14" s="50">
        <v>15926.276000000002</v>
      </c>
      <c r="H14" s="56">
        <f t="shared" si="1"/>
        <v>46163.33</v>
      </c>
      <c r="I14" s="59">
        <v>1399.969</v>
      </c>
      <c r="J14" s="58">
        <v>1162.9289999999999</v>
      </c>
      <c r="K14" s="57">
        <f t="shared" si="2"/>
        <v>2562.898</v>
      </c>
      <c r="L14" s="369">
        <f t="shared" si="3"/>
        <v>31637.022999999997</v>
      </c>
      <c r="M14" s="415">
        <f t="shared" si="3"/>
        <v>17089.205</v>
      </c>
      <c r="N14" s="429">
        <f t="shared" si="3"/>
        <v>48726.228</v>
      </c>
      <c r="O14" s="55">
        <f t="shared" si="4"/>
        <v>60053.689</v>
      </c>
    </row>
    <row r="15" spans="1:15" s="69" customFormat="1" ht="18.75" customHeight="1">
      <c r="A15" s="529"/>
      <c r="B15" s="62" t="s">
        <v>15</v>
      </c>
      <c r="C15" s="52">
        <v>11758.83799999999</v>
      </c>
      <c r="D15" s="61">
        <v>1480.0359999999991</v>
      </c>
      <c r="E15" s="393">
        <f t="shared" si="0"/>
        <v>13238.873999999989</v>
      </c>
      <c r="F15" s="52">
        <v>28070.91800000001</v>
      </c>
      <c r="G15" s="50">
        <v>15180.267999999996</v>
      </c>
      <c r="H15" s="56">
        <f t="shared" si="1"/>
        <v>43251.186</v>
      </c>
      <c r="I15" s="59">
        <v>2740.196999999999</v>
      </c>
      <c r="J15" s="58">
        <v>1668.8619999999994</v>
      </c>
      <c r="K15" s="57">
        <f t="shared" si="2"/>
        <v>4409.058999999998</v>
      </c>
      <c r="L15" s="369">
        <f t="shared" si="3"/>
        <v>30811.11500000001</v>
      </c>
      <c r="M15" s="415">
        <f t="shared" si="3"/>
        <v>16849.129999999997</v>
      </c>
      <c r="N15" s="429">
        <f t="shared" si="3"/>
        <v>47660.245</v>
      </c>
      <c r="O15" s="55">
        <f t="shared" si="4"/>
        <v>60899.11899999999</v>
      </c>
    </row>
    <row r="16" spans="1:15" s="389" customFormat="1" ht="18.75" customHeight="1">
      <c r="A16" s="529"/>
      <c r="B16" s="68" t="s">
        <v>14</v>
      </c>
      <c r="C16" s="52">
        <v>11047.405000000008</v>
      </c>
      <c r="D16" s="61">
        <v>1416.4449999999972</v>
      </c>
      <c r="E16" s="393">
        <f t="shared" si="0"/>
        <v>12463.850000000006</v>
      </c>
      <c r="F16" s="52">
        <v>24475.492000000002</v>
      </c>
      <c r="G16" s="50">
        <v>15419.992999999997</v>
      </c>
      <c r="H16" s="56">
        <f t="shared" si="1"/>
        <v>39895.485</v>
      </c>
      <c r="I16" s="59">
        <v>2458.642</v>
      </c>
      <c r="J16" s="58">
        <v>1779.811</v>
      </c>
      <c r="K16" s="57">
        <f t="shared" si="2"/>
        <v>4238.4529999999995</v>
      </c>
      <c r="L16" s="369">
        <f t="shared" si="3"/>
        <v>26934.134000000002</v>
      </c>
      <c r="M16" s="415">
        <f t="shared" si="3"/>
        <v>17199.803999999996</v>
      </c>
      <c r="N16" s="429">
        <f t="shared" si="3"/>
        <v>44133.938</v>
      </c>
      <c r="O16" s="55">
        <f t="shared" si="4"/>
        <v>56597.78800000001</v>
      </c>
    </row>
    <row r="17" spans="1:15" s="402" customFormat="1" ht="18.75" customHeight="1">
      <c r="A17" s="529"/>
      <c r="B17" s="62" t="s">
        <v>13</v>
      </c>
      <c r="C17" s="52">
        <v>10698.71700000001</v>
      </c>
      <c r="D17" s="61">
        <v>1655.5049999999974</v>
      </c>
      <c r="E17" s="393">
        <f t="shared" si="0"/>
        <v>12354.222000000007</v>
      </c>
      <c r="F17" s="52">
        <v>21244.858999999993</v>
      </c>
      <c r="G17" s="50">
        <v>14210.873</v>
      </c>
      <c r="H17" s="56">
        <f t="shared" si="1"/>
        <v>35455.73199999999</v>
      </c>
      <c r="I17" s="59">
        <v>3232.8140000000003</v>
      </c>
      <c r="J17" s="58">
        <v>2288.415</v>
      </c>
      <c r="K17" s="57">
        <f t="shared" si="2"/>
        <v>5521.229</v>
      </c>
      <c r="L17" s="369">
        <f t="shared" si="3"/>
        <v>24477.672999999995</v>
      </c>
      <c r="M17" s="415">
        <f t="shared" si="3"/>
        <v>16499.288</v>
      </c>
      <c r="N17" s="429">
        <f t="shared" si="3"/>
        <v>40976.96099999999</v>
      </c>
      <c r="O17" s="55">
        <f t="shared" si="4"/>
        <v>53331.183</v>
      </c>
    </row>
    <row r="18" spans="1:15" s="413" customFormat="1" ht="18.75" customHeight="1">
      <c r="A18" s="529"/>
      <c r="B18" s="62" t="s">
        <v>12</v>
      </c>
      <c r="C18" s="52">
        <v>12226.77099999999</v>
      </c>
      <c r="D18" s="61">
        <v>1404.2679999999968</v>
      </c>
      <c r="E18" s="393">
        <f t="shared" si="0"/>
        <v>13631.038999999986</v>
      </c>
      <c r="F18" s="52">
        <v>23896.110999999997</v>
      </c>
      <c r="G18" s="50">
        <v>15074.584000000003</v>
      </c>
      <c r="H18" s="56">
        <f t="shared" si="1"/>
        <v>38970.695</v>
      </c>
      <c r="I18" s="59">
        <v>3508.2569999999996</v>
      </c>
      <c r="J18" s="58">
        <v>2625.5700000000006</v>
      </c>
      <c r="K18" s="57">
        <f t="shared" si="2"/>
        <v>6133.827</v>
      </c>
      <c r="L18" s="369">
        <f t="shared" si="3"/>
        <v>27404.367999999995</v>
      </c>
      <c r="M18" s="415">
        <f t="shared" si="3"/>
        <v>17700.154000000002</v>
      </c>
      <c r="N18" s="429">
        <f t="shared" si="3"/>
        <v>45104.522</v>
      </c>
      <c r="O18" s="55">
        <f t="shared" si="4"/>
        <v>58735.56099999999</v>
      </c>
    </row>
    <row r="19" spans="1:15" ht="18.75" customHeight="1">
      <c r="A19" s="529"/>
      <c r="B19" s="62" t="s">
        <v>11</v>
      </c>
      <c r="C19" s="52">
        <v>10965.478000000001</v>
      </c>
      <c r="D19" s="61">
        <v>1288.1589999999994</v>
      </c>
      <c r="E19" s="393">
        <f t="shared" si="0"/>
        <v>12253.637</v>
      </c>
      <c r="F19" s="52">
        <v>24812.34999999999</v>
      </c>
      <c r="G19" s="50">
        <v>15647.332000000002</v>
      </c>
      <c r="H19" s="56">
        <f t="shared" si="1"/>
        <v>40459.68199999999</v>
      </c>
      <c r="I19" s="59">
        <v>2924.3150000000005</v>
      </c>
      <c r="J19" s="58">
        <v>2255.831</v>
      </c>
      <c r="K19" s="57">
        <f t="shared" si="2"/>
        <v>5180.146000000001</v>
      </c>
      <c r="L19" s="369">
        <f t="shared" si="3"/>
        <v>27736.664999999994</v>
      </c>
      <c r="M19" s="415">
        <f t="shared" si="3"/>
        <v>17903.163</v>
      </c>
      <c r="N19" s="429">
        <f t="shared" si="3"/>
        <v>45639.827999999994</v>
      </c>
      <c r="O19" s="55">
        <f t="shared" si="4"/>
        <v>57893.465</v>
      </c>
    </row>
    <row r="20" spans="1:15" s="422" customFormat="1" ht="18.75" customHeight="1">
      <c r="A20" s="530"/>
      <c r="B20" s="62" t="s">
        <v>10</v>
      </c>
      <c r="C20" s="52">
        <v>11214.895999999999</v>
      </c>
      <c r="D20" s="61">
        <v>1349.9679999999996</v>
      </c>
      <c r="E20" s="393">
        <f t="shared" si="0"/>
        <v>12564.863999999998</v>
      </c>
      <c r="F20" s="52">
        <v>28305.326000000005</v>
      </c>
      <c r="G20" s="50">
        <v>17441.281000000003</v>
      </c>
      <c r="H20" s="56">
        <f t="shared" si="1"/>
        <v>45746.607</v>
      </c>
      <c r="I20" s="59">
        <v>3254.728</v>
      </c>
      <c r="J20" s="58">
        <v>2745.806</v>
      </c>
      <c r="K20" s="57">
        <f t="shared" si="2"/>
        <v>6000.534</v>
      </c>
      <c r="L20" s="369">
        <f t="shared" si="3"/>
        <v>31560.054000000004</v>
      </c>
      <c r="M20" s="415">
        <f t="shared" si="3"/>
        <v>20187.087000000003</v>
      </c>
      <c r="N20" s="429">
        <f t="shared" si="3"/>
        <v>51747.141</v>
      </c>
      <c r="O20" s="55">
        <f t="shared" si="4"/>
        <v>64312.005000000005</v>
      </c>
    </row>
    <row r="21" spans="1:15" s="54" customFormat="1" ht="18.75" customHeight="1">
      <c r="A21" s="529"/>
      <c r="B21" s="62" t="s">
        <v>9</v>
      </c>
      <c r="C21" s="52">
        <v>11443.944000000003</v>
      </c>
      <c r="D21" s="61">
        <v>1262.3880000000017</v>
      </c>
      <c r="E21" s="393">
        <f t="shared" si="0"/>
        <v>12706.332000000006</v>
      </c>
      <c r="F21" s="52">
        <v>26991.86800000001</v>
      </c>
      <c r="G21" s="50">
        <v>17825.604</v>
      </c>
      <c r="H21" s="56">
        <f t="shared" si="1"/>
        <v>44817.47200000001</v>
      </c>
      <c r="I21" s="59">
        <v>1308.256</v>
      </c>
      <c r="J21" s="58">
        <v>1965.8430000000003</v>
      </c>
      <c r="K21" s="57">
        <f t="shared" si="2"/>
        <v>3274.099</v>
      </c>
      <c r="L21" s="369">
        <f t="shared" si="3"/>
        <v>28300.12400000001</v>
      </c>
      <c r="M21" s="415">
        <f t="shared" si="3"/>
        <v>19791.447</v>
      </c>
      <c r="N21" s="429">
        <f t="shared" si="3"/>
        <v>48091.57100000001</v>
      </c>
      <c r="O21" s="55">
        <f t="shared" si="4"/>
        <v>60797.90300000002</v>
      </c>
    </row>
    <row r="22" spans="1:15" ht="18.75" customHeight="1" thickBot="1">
      <c r="A22" s="531"/>
      <c r="B22" s="62" t="s">
        <v>8</v>
      </c>
      <c r="C22" s="52">
        <v>11860.885000000007</v>
      </c>
      <c r="D22" s="61">
        <v>1465.5379999999982</v>
      </c>
      <c r="E22" s="393">
        <f t="shared" si="0"/>
        <v>13326.423000000006</v>
      </c>
      <c r="F22" s="52">
        <v>24410.23199999999</v>
      </c>
      <c r="G22" s="50">
        <v>18384.569000000003</v>
      </c>
      <c r="H22" s="56">
        <f t="shared" si="1"/>
        <v>42794.80099999999</v>
      </c>
      <c r="I22" s="59">
        <v>2283.229</v>
      </c>
      <c r="J22" s="58">
        <v>2226.266</v>
      </c>
      <c r="K22" s="57">
        <f t="shared" si="2"/>
        <v>4509.495</v>
      </c>
      <c r="L22" s="369">
        <f t="shared" si="3"/>
        <v>26693.46099999999</v>
      </c>
      <c r="M22" s="415">
        <f t="shared" si="3"/>
        <v>20610.835000000003</v>
      </c>
      <c r="N22" s="429">
        <f t="shared" si="3"/>
        <v>47304.295999999995</v>
      </c>
      <c r="O22" s="55">
        <f t="shared" si="4"/>
        <v>60630.719</v>
      </c>
    </row>
    <row r="23" spans="1:15" ht="3.75" customHeight="1">
      <c r="A23" s="67"/>
      <c r="B23" s="66"/>
      <c r="C23" s="65"/>
      <c r="D23" s="64"/>
      <c r="E23" s="394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416">
        <f t="shared" si="3"/>
        <v>0</v>
      </c>
      <c r="N23" s="430">
        <f t="shared" si="3"/>
        <v>0</v>
      </c>
      <c r="O23" s="36">
        <f t="shared" si="4"/>
        <v>0</v>
      </c>
    </row>
    <row r="24" spans="1:15" ht="19.5" customHeight="1">
      <c r="A24" s="63">
        <v>2014</v>
      </c>
      <c r="B24" s="90" t="s">
        <v>7</v>
      </c>
      <c r="C24" s="52">
        <v>10653.712</v>
      </c>
      <c r="D24" s="61">
        <v>1017.6409999999993</v>
      </c>
      <c r="E24" s="393">
        <f t="shared" si="0"/>
        <v>11671.353</v>
      </c>
      <c r="F24" s="60">
        <v>25908.55299999999</v>
      </c>
      <c r="G24" s="50">
        <v>12976.106999999996</v>
      </c>
      <c r="H24" s="56">
        <f>G24+F24</f>
        <v>38884.65999999999</v>
      </c>
      <c r="I24" s="59">
        <v>4100.289</v>
      </c>
      <c r="J24" s="58">
        <v>1868.2300000000005</v>
      </c>
      <c r="K24" s="57">
        <f>J24+I24</f>
        <v>5968.519</v>
      </c>
      <c r="L24" s="369">
        <f t="shared" si="3"/>
        <v>30008.84199999999</v>
      </c>
      <c r="M24" s="415">
        <f t="shared" si="3"/>
        <v>14844.336999999996</v>
      </c>
      <c r="N24" s="429">
        <f t="shared" si="3"/>
        <v>44853.17899999999</v>
      </c>
      <c r="O24" s="55">
        <f t="shared" si="4"/>
        <v>56524.53199999999</v>
      </c>
    </row>
    <row r="25" spans="1:15" ht="19.5" customHeight="1">
      <c r="A25" s="63"/>
      <c r="B25" s="90" t="s">
        <v>6</v>
      </c>
      <c r="C25" s="52">
        <v>10965.95799999999</v>
      </c>
      <c r="D25" s="61">
        <v>836.9979999999988</v>
      </c>
      <c r="E25" s="393">
        <f>D25+C25</f>
        <v>11802.95599999999</v>
      </c>
      <c r="F25" s="60">
        <v>27117.07999999999</v>
      </c>
      <c r="G25" s="50">
        <v>13263.315000000002</v>
      </c>
      <c r="H25" s="56">
        <f>G25+F25</f>
        <v>40380.39499999999</v>
      </c>
      <c r="I25" s="59">
        <v>3039.6059999999993</v>
      </c>
      <c r="J25" s="58">
        <v>1770.657</v>
      </c>
      <c r="K25" s="57">
        <f>J25+I25</f>
        <v>4810.262999999999</v>
      </c>
      <c r="L25" s="369">
        <f aca="true" t="shared" si="5" ref="L25:N27">I25+F25</f>
        <v>30156.68599999999</v>
      </c>
      <c r="M25" s="415">
        <f t="shared" si="5"/>
        <v>15033.972000000002</v>
      </c>
      <c r="N25" s="429">
        <f t="shared" si="5"/>
        <v>45190.65799999999</v>
      </c>
      <c r="O25" s="55">
        <f>N25+E25</f>
        <v>56993.61399999998</v>
      </c>
    </row>
    <row r="26" spans="1:15" ht="19.5" customHeight="1">
      <c r="A26" s="63"/>
      <c r="B26" s="90" t="s">
        <v>5</v>
      </c>
      <c r="C26" s="52">
        <v>11596.94799999999</v>
      </c>
      <c r="D26" s="61">
        <v>1472.2190000000003</v>
      </c>
      <c r="E26" s="393">
        <f>D26+C26</f>
        <v>13069.16699999999</v>
      </c>
      <c r="F26" s="60">
        <v>24594.673000000003</v>
      </c>
      <c r="G26" s="50">
        <v>15159.971999999994</v>
      </c>
      <c r="H26" s="56">
        <f>G26+F26</f>
        <v>39754.645</v>
      </c>
      <c r="I26" s="59">
        <v>2973.897</v>
      </c>
      <c r="J26" s="58">
        <v>2387.3499999999995</v>
      </c>
      <c r="K26" s="57">
        <f>J26+I26</f>
        <v>5361.246999999999</v>
      </c>
      <c r="L26" s="369">
        <f t="shared" si="5"/>
        <v>27568.570000000003</v>
      </c>
      <c r="M26" s="415">
        <f t="shared" si="5"/>
        <v>17547.321999999993</v>
      </c>
      <c r="N26" s="429">
        <f t="shared" si="5"/>
        <v>45115.89199999999</v>
      </c>
      <c r="O26" s="55">
        <f>N26+E26</f>
        <v>58185.05899999998</v>
      </c>
    </row>
    <row r="27" spans="1:15" ht="19.5" customHeight="1">
      <c r="A27" s="63"/>
      <c r="B27" s="90" t="s">
        <v>16</v>
      </c>
      <c r="C27" s="52">
        <v>11966.405999999999</v>
      </c>
      <c r="D27" s="61">
        <v>1041.5039999999995</v>
      </c>
      <c r="E27" s="393">
        <f>D27+C27</f>
        <v>13007.909999999998</v>
      </c>
      <c r="F27" s="60">
        <v>31124.71500000001</v>
      </c>
      <c r="G27" s="50">
        <v>14376.518000000002</v>
      </c>
      <c r="H27" s="56">
        <f>G27+F27</f>
        <v>45501.233000000015</v>
      </c>
      <c r="I27" s="59">
        <v>6392.021</v>
      </c>
      <c r="J27" s="58">
        <v>2698.463</v>
      </c>
      <c r="K27" s="57">
        <f>J27+I27</f>
        <v>9090.484</v>
      </c>
      <c r="L27" s="369">
        <f t="shared" si="5"/>
        <v>37516.73600000001</v>
      </c>
      <c r="M27" s="415">
        <f t="shared" si="5"/>
        <v>17074.981000000003</v>
      </c>
      <c r="N27" s="429">
        <f t="shared" si="5"/>
        <v>54591.71700000002</v>
      </c>
      <c r="O27" s="55">
        <f>N27+E27</f>
        <v>67599.62700000002</v>
      </c>
    </row>
    <row r="28" spans="1:15" ht="19.5" customHeight="1" thickBot="1">
      <c r="A28" s="63"/>
      <c r="B28" s="90" t="s">
        <v>15</v>
      </c>
      <c r="C28" s="52">
        <v>13461.619000000004</v>
      </c>
      <c r="D28" s="61">
        <v>1292.659999999999</v>
      </c>
      <c r="E28" s="393">
        <f>D28+C28</f>
        <v>14754.279000000002</v>
      </c>
      <c r="F28" s="60">
        <v>29412.062999999995</v>
      </c>
      <c r="G28" s="50">
        <v>15499.041999999998</v>
      </c>
      <c r="H28" s="56">
        <f>G28+F28</f>
        <v>44911.104999999996</v>
      </c>
      <c r="I28" s="59">
        <v>3798.7889999999998</v>
      </c>
      <c r="J28" s="58">
        <v>1374.618</v>
      </c>
      <c r="K28" s="57">
        <f>J28+I28</f>
        <v>5173.406999999999</v>
      </c>
      <c r="L28" s="369">
        <f>I28+F28</f>
        <v>33210.85199999999</v>
      </c>
      <c r="M28" s="415">
        <f>J28+G28</f>
        <v>16873.659999999996</v>
      </c>
      <c r="N28" s="429">
        <f>K28+H28</f>
        <v>50084.511999999995</v>
      </c>
      <c r="O28" s="55">
        <f>N28+E28</f>
        <v>64838.791</v>
      </c>
    </row>
    <row r="29" spans="1:15" ht="18" customHeight="1">
      <c r="A29" s="53" t="s">
        <v>4</v>
      </c>
      <c r="B29" s="41"/>
      <c r="C29" s="40"/>
      <c r="D29" s="39"/>
      <c r="E29" s="395"/>
      <c r="F29" s="40"/>
      <c r="G29" s="39"/>
      <c r="H29" s="38"/>
      <c r="I29" s="40"/>
      <c r="J29" s="39"/>
      <c r="K29" s="38"/>
      <c r="L29" s="89"/>
      <c r="M29" s="416"/>
      <c r="N29" s="430"/>
      <c r="O29" s="36"/>
    </row>
    <row r="30" spans="1:15" ht="18" customHeight="1">
      <c r="A30" s="35" t="s">
        <v>149</v>
      </c>
      <c r="B30" s="48"/>
      <c r="C30" s="52">
        <f>SUM(C11:C15)</f>
        <v>51678.69299999996</v>
      </c>
      <c r="D30" s="50">
        <f aca="true" t="shared" si="6" ref="D30:O30">SUM(D11:D14)</f>
        <v>4701.794999999996</v>
      </c>
      <c r="E30" s="396">
        <f t="shared" si="6"/>
        <v>44621.64999999997</v>
      </c>
      <c r="F30" s="52">
        <f t="shared" si="6"/>
        <v>110368.435</v>
      </c>
      <c r="G30" s="50">
        <f t="shared" si="6"/>
        <v>62066.884999999995</v>
      </c>
      <c r="H30" s="51">
        <f t="shared" si="6"/>
        <v>172435.32</v>
      </c>
      <c r="I30" s="52">
        <f t="shared" si="6"/>
        <v>11987.048999999999</v>
      </c>
      <c r="J30" s="50">
        <f t="shared" si="6"/>
        <v>7233.7919999999995</v>
      </c>
      <c r="K30" s="51">
        <f t="shared" si="6"/>
        <v>19220.841</v>
      </c>
      <c r="L30" s="52">
        <f t="shared" si="6"/>
        <v>122355.48400000001</v>
      </c>
      <c r="M30" s="417">
        <f t="shared" si="6"/>
        <v>69300.677</v>
      </c>
      <c r="N30" s="431">
        <f t="shared" si="6"/>
        <v>191656.16100000002</v>
      </c>
      <c r="O30" s="49">
        <f t="shared" si="6"/>
        <v>236277.811</v>
      </c>
    </row>
    <row r="31" spans="1:15" ht="18" customHeight="1" thickBot="1">
      <c r="A31" s="35" t="s">
        <v>150</v>
      </c>
      <c r="B31" s="48"/>
      <c r="C31" s="47">
        <f>SUM(C24:C28)</f>
        <v>58644.64299999998</v>
      </c>
      <c r="D31" s="44">
        <f aca="true" t="shared" si="7" ref="D31:O31">SUM(D24:D27)</f>
        <v>4368.361999999997</v>
      </c>
      <c r="E31" s="397">
        <f t="shared" si="7"/>
        <v>49551.38599999998</v>
      </c>
      <c r="F31" s="46">
        <f t="shared" si="7"/>
        <v>108745.021</v>
      </c>
      <c r="G31" s="44">
        <f t="shared" si="7"/>
        <v>55775.912</v>
      </c>
      <c r="H31" s="45">
        <f t="shared" si="7"/>
        <v>164520.933</v>
      </c>
      <c r="I31" s="46">
        <f t="shared" si="7"/>
        <v>16505.813</v>
      </c>
      <c r="J31" s="44">
        <f t="shared" si="7"/>
        <v>8724.7</v>
      </c>
      <c r="K31" s="45">
        <f t="shared" si="7"/>
        <v>25230.513</v>
      </c>
      <c r="L31" s="46">
        <f t="shared" si="7"/>
        <v>125250.834</v>
      </c>
      <c r="M31" s="418">
        <f t="shared" si="7"/>
        <v>64500.611999999994</v>
      </c>
      <c r="N31" s="432">
        <f t="shared" si="7"/>
        <v>189751.446</v>
      </c>
      <c r="O31" s="43">
        <f t="shared" si="7"/>
        <v>239302.832</v>
      </c>
    </row>
    <row r="32" spans="1:15" ht="17.25" customHeight="1">
      <c r="A32" s="42" t="s">
        <v>3</v>
      </c>
      <c r="B32" s="41"/>
      <c r="C32" s="40"/>
      <c r="D32" s="39"/>
      <c r="E32" s="398"/>
      <c r="F32" s="40"/>
      <c r="G32" s="39"/>
      <c r="H32" s="37"/>
      <c r="I32" s="40"/>
      <c r="J32" s="39"/>
      <c r="K32" s="38"/>
      <c r="L32" s="89"/>
      <c r="M32" s="416"/>
      <c r="N32" s="433"/>
      <c r="O32" s="36"/>
    </row>
    <row r="33" spans="1:15" ht="17.25" customHeight="1">
      <c r="A33" s="35" t="s">
        <v>151</v>
      </c>
      <c r="B33" s="34"/>
      <c r="C33" s="456">
        <f>(C28/C15-1)*100</f>
        <v>14.480861119100496</v>
      </c>
      <c r="D33" s="457">
        <f aca="true" t="shared" si="8" ref="D33:O33">(D28/D15-1)*100</f>
        <v>-12.660232588937049</v>
      </c>
      <c r="E33" s="458">
        <f t="shared" si="8"/>
        <v>11.446630582026952</v>
      </c>
      <c r="F33" s="456">
        <f t="shared" si="8"/>
        <v>4.777702674347828</v>
      </c>
      <c r="G33" s="459">
        <f t="shared" si="8"/>
        <v>2.099923400561843</v>
      </c>
      <c r="H33" s="460">
        <f t="shared" si="8"/>
        <v>3.837857764177821</v>
      </c>
      <c r="I33" s="461">
        <f t="shared" si="8"/>
        <v>38.63196697171776</v>
      </c>
      <c r="J33" s="457">
        <f t="shared" si="8"/>
        <v>-17.631415898977842</v>
      </c>
      <c r="K33" s="462">
        <f t="shared" si="8"/>
        <v>17.3358532965878</v>
      </c>
      <c r="L33" s="461">
        <f t="shared" si="8"/>
        <v>7.788543192935338</v>
      </c>
      <c r="M33" s="463">
        <f t="shared" si="8"/>
        <v>0.14558615192594715</v>
      </c>
      <c r="N33" s="464">
        <f t="shared" si="8"/>
        <v>5.08656008797268</v>
      </c>
      <c r="O33" s="465">
        <f t="shared" si="8"/>
        <v>6.469177329149889</v>
      </c>
    </row>
    <row r="34" spans="1:15" ht="7.5" customHeight="1" thickBot="1">
      <c r="A34" s="33"/>
      <c r="B34" s="32"/>
      <c r="C34" s="31"/>
      <c r="D34" s="30"/>
      <c r="E34" s="399"/>
      <c r="F34" s="29"/>
      <c r="G34" s="27"/>
      <c r="H34" s="26"/>
      <c r="I34" s="29"/>
      <c r="J34" s="27"/>
      <c r="K34" s="28"/>
      <c r="L34" s="29"/>
      <c r="M34" s="419"/>
      <c r="N34" s="434"/>
      <c r="O34" s="25"/>
    </row>
    <row r="35" spans="1:15" ht="17.25" customHeight="1">
      <c r="A35" s="24" t="s">
        <v>2</v>
      </c>
      <c r="B35" s="23"/>
      <c r="C35" s="22"/>
      <c r="D35" s="21"/>
      <c r="E35" s="400"/>
      <c r="F35" s="20"/>
      <c r="G35" s="18"/>
      <c r="H35" s="17"/>
      <c r="I35" s="20"/>
      <c r="J35" s="18"/>
      <c r="K35" s="19"/>
      <c r="L35" s="20"/>
      <c r="M35" s="420"/>
      <c r="N35" s="435"/>
      <c r="O35" s="16"/>
    </row>
    <row r="36" spans="1:15" ht="17.25" customHeight="1" thickBot="1">
      <c r="A36" s="444" t="s">
        <v>152</v>
      </c>
      <c r="B36" s="15"/>
      <c r="C36" s="14">
        <f aca="true" t="shared" si="9" ref="C36:O36">(C31/C30-1)*100</f>
        <v>13.479346313963525</v>
      </c>
      <c r="D36" s="10">
        <f t="shared" si="9"/>
        <v>-7.0916107571682545</v>
      </c>
      <c r="E36" s="401">
        <f t="shared" si="9"/>
        <v>11.047856813900903</v>
      </c>
      <c r="F36" s="14">
        <f t="shared" si="9"/>
        <v>-1.4709042490273605</v>
      </c>
      <c r="G36" s="13">
        <f t="shared" si="9"/>
        <v>-10.135796246259176</v>
      </c>
      <c r="H36" s="9">
        <f t="shared" si="9"/>
        <v>-4.589771399502151</v>
      </c>
      <c r="I36" s="12">
        <f t="shared" si="9"/>
        <v>37.69705120918418</v>
      </c>
      <c r="J36" s="10">
        <f t="shared" si="9"/>
        <v>20.610324432883907</v>
      </c>
      <c r="K36" s="11">
        <f t="shared" si="9"/>
        <v>31.266436260515327</v>
      </c>
      <c r="L36" s="12">
        <f t="shared" si="9"/>
        <v>2.3663426479519245</v>
      </c>
      <c r="M36" s="421">
        <f t="shared" si="9"/>
        <v>-6.926433056346626</v>
      </c>
      <c r="N36" s="436">
        <f t="shared" si="9"/>
        <v>-0.9938188211961685</v>
      </c>
      <c r="O36" s="8">
        <f t="shared" si="9"/>
        <v>1.2802814564758291</v>
      </c>
    </row>
    <row r="37" spans="1:14" s="5" customFormat="1" ht="17.25" customHeight="1" thickTop="1">
      <c r="A37" s="88" t="s">
        <v>1</v>
      </c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="5" customFormat="1" ht="13.5" customHeight="1">
      <c r="A38" s="88" t="s">
        <v>0</v>
      </c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65519" ht="14.25">
      <c r="C65519" s="2" t="e">
        <f>((C65515/C65502)-1)*100</f>
        <v>#DIV/0!</v>
      </c>
    </row>
  </sheetData>
  <sheetProtection/>
  <mergeCells count="12">
    <mergeCell ref="N1:O1"/>
    <mergeCell ref="A4:O5"/>
    <mergeCell ref="C7:E7"/>
    <mergeCell ref="F7:N8"/>
    <mergeCell ref="O7:O10"/>
    <mergeCell ref="A9:B9"/>
    <mergeCell ref="C9:C10"/>
    <mergeCell ref="D9:D10"/>
    <mergeCell ref="E9:E10"/>
    <mergeCell ref="F9:H9"/>
    <mergeCell ref="I9:K9"/>
    <mergeCell ref="A11:A22"/>
  </mergeCells>
  <conditionalFormatting sqref="A33:B33 P33:IV33 A36:B36 P36:IV36">
    <cfRule type="cellIs" priority="1" dxfId="93" operator="lessThan" stopIfTrue="1">
      <formula>0</formula>
    </cfRule>
  </conditionalFormatting>
  <conditionalFormatting sqref="C32:O36">
    <cfRule type="cellIs" priority="2" dxfId="94" operator="lessThan" stopIfTrue="1">
      <formula>0</formula>
    </cfRule>
    <cfRule type="cellIs" priority="3" dxfId="9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5"/>
  <sheetViews>
    <sheetView showGridLines="0" zoomScale="90" zoomScaleNormal="90" zoomScalePageLayoutView="0" workbookViewId="0" topLeftCell="A1">
      <selection activeCell="N1" sqref="N1:Q1"/>
    </sheetView>
  </sheetViews>
  <sheetFormatPr defaultColWidth="9.140625" defaultRowHeight="15"/>
  <cols>
    <col min="1" max="1" width="26.28125" style="93" customWidth="1"/>
    <col min="2" max="2" width="10.140625" style="93" customWidth="1"/>
    <col min="3" max="3" width="11.28125" style="93" customWidth="1"/>
    <col min="4" max="4" width="10.00390625" style="93" bestFit="1" customWidth="1"/>
    <col min="5" max="5" width="9.00390625" style="93" customWidth="1"/>
    <col min="6" max="6" width="10.28125" style="93" customWidth="1"/>
    <col min="7" max="7" width="10.7109375" style="93" customWidth="1"/>
    <col min="8" max="8" width="10.28125" style="93" customWidth="1"/>
    <col min="9" max="9" width="7.7109375" style="93" bestFit="1" customWidth="1"/>
    <col min="10" max="11" width="11.28125" style="93" customWidth="1"/>
    <col min="12" max="12" width="11.8515625" style="93" customWidth="1"/>
    <col min="13" max="13" width="8.8515625" style="93" customWidth="1"/>
    <col min="14" max="14" width="11.140625" style="93" bestFit="1" customWidth="1"/>
    <col min="15" max="15" width="11.00390625" style="93" customWidth="1"/>
    <col min="16" max="16" width="11.140625" style="93" bestFit="1" customWidth="1"/>
    <col min="17" max="17" width="7.7109375" style="93" bestFit="1" customWidth="1"/>
    <col min="18" max="16384" width="9.140625" style="93" customWidth="1"/>
  </cols>
  <sheetData>
    <row r="1" spans="14:17" ht="18.75" thickBot="1">
      <c r="N1" s="547" t="s">
        <v>28</v>
      </c>
      <c r="O1" s="548"/>
      <c r="P1" s="548"/>
      <c r="Q1" s="549"/>
    </row>
    <row r="2" ht="7.5" customHeight="1" thickBot="1"/>
    <row r="3" spans="1:17" ht="24" customHeight="1">
      <c r="A3" s="555" t="s">
        <v>39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7"/>
    </row>
    <row r="4" spans="1:17" ht="18" customHeight="1" thickBot="1">
      <c r="A4" s="558" t="s">
        <v>38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60"/>
    </row>
    <row r="5" spans="1:17" ht="15" thickBot="1">
      <c r="A5" s="563" t="s">
        <v>37</v>
      </c>
      <c r="B5" s="550" t="s">
        <v>36</v>
      </c>
      <c r="C5" s="551"/>
      <c r="D5" s="551"/>
      <c r="E5" s="551"/>
      <c r="F5" s="552"/>
      <c r="G5" s="552"/>
      <c r="H5" s="552"/>
      <c r="I5" s="553"/>
      <c r="J5" s="551" t="s">
        <v>35</v>
      </c>
      <c r="K5" s="551"/>
      <c r="L5" s="551"/>
      <c r="M5" s="551"/>
      <c r="N5" s="551"/>
      <c r="O5" s="551"/>
      <c r="P5" s="551"/>
      <c r="Q5" s="554"/>
    </row>
    <row r="6" spans="1:17" s="120" customFormat="1" ht="25.5" customHeight="1" thickBot="1">
      <c r="A6" s="564"/>
      <c r="B6" s="544" t="s">
        <v>153</v>
      </c>
      <c r="C6" s="561"/>
      <c r="D6" s="562"/>
      <c r="E6" s="542" t="s">
        <v>34</v>
      </c>
      <c r="F6" s="544" t="s">
        <v>154</v>
      </c>
      <c r="G6" s="545"/>
      <c r="H6" s="546"/>
      <c r="I6" s="540" t="s">
        <v>33</v>
      </c>
      <c r="J6" s="544" t="s">
        <v>155</v>
      </c>
      <c r="K6" s="545"/>
      <c r="L6" s="546"/>
      <c r="M6" s="542" t="s">
        <v>34</v>
      </c>
      <c r="N6" s="544" t="s">
        <v>156</v>
      </c>
      <c r="O6" s="545"/>
      <c r="P6" s="546"/>
      <c r="Q6" s="542" t="s">
        <v>33</v>
      </c>
    </row>
    <row r="7" spans="1:17" s="115" customFormat="1" ht="15" thickBot="1">
      <c r="A7" s="565"/>
      <c r="B7" s="119" t="s">
        <v>22</v>
      </c>
      <c r="C7" s="116" t="s">
        <v>21</v>
      </c>
      <c r="D7" s="116" t="s">
        <v>17</v>
      </c>
      <c r="E7" s="543"/>
      <c r="F7" s="119" t="s">
        <v>22</v>
      </c>
      <c r="G7" s="117" t="s">
        <v>21</v>
      </c>
      <c r="H7" s="116" t="s">
        <v>17</v>
      </c>
      <c r="I7" s="541"/>
      <c r="J7" s="119" t="s">
        <v>22</v>
      </c>
      <c r="K7" s="116" t="s">
        <v>21</v>
      </c>
      <c r="L7" s="117" t="s">
        <v>17</v>
      </c>
      <c r="M7" s="543"/>
      <c r="N7" s="118" t="s">
        <v>22</v>
      </c>
      <c r="O7" s="117" t="s">
        <v>21</v>
      </c>
      <c r="P7" s="116" t="s">
        <v>17</v>
      </c>
      <c r="Q7" s="543"/>
    </row>
    <row r="8" spans="1:17" s="96" customFormat="1" ht="17.25" customHeight="1" thickBot="1">
      <c r="A8" s="114" t="s">
        <v>24</v>
      </c>
      <c r="B8" s="110">
        <f>SUM(B9:B20)</f>
        <v>1603533</v>
      </c>
      <c r="C8" s="109">
        <f>SUM(C9:C20)</f>
        <v>70357</v>
      </c>
      <c r="D8" s="109">
        <f aca="true" t="shared" si="0" ref="D8:D17">C8+B8</f>
        <v>1673890</v>
      </c>
      <c r="E8" s="111">
        <f aca="true" t="shared" si="1" ref="E8:E17">(D8/$D$8)</f>
        <v>1</v>
      </c>
      <c r="F8" s="110">
        <f>SUM(F9:F20)</f>
        <v>1576038</v>
      </c>
      <c r="G8" s="109">
        <f>SUM(G9:G20)</f>
        <v>66434</v>
      </c>
      <c r="H8" s="109">
        <f aca="true" t="shared" si="2" ref="H8:H17">G8+F8</f>
        <v>1642472</v>
      </c>
      <c r="I8" s="108">
        <f>(D8/H8-1)*100</f>
        <v>1.9128484382077815</v>
      </c>
      <c r="J8" s="113">
        <f>SUM(J9:J20)</f>
        <v>7783348</v>
      </c>
      <c r="K8" s="112">
        <f>SUM(K9:K20)</f>
        <v>346980</v>
      </c>
      <c r="L8" s="109">
        <f aca="true" t="shared" si="3" ref="L8:L17">K8+J8</f>
        <v>8130328</v>
      </c>
      <c r="M8" s="111">
        <f aca="true" t="shared" si="4" ref="M8:M17">(L8/$L$8)</f>
        <v>1</v>
      </c>
      <c r="N8" s="110">
        <f>SUM(N9:N20)</f>
        <v>7394707</v>
      </c>
      <c r="O8" s="109">
        <f>SUM(O9:O20)</f>
        <v>339755</v>
      </c>
      <c r="P8" s="109">
        <f aca="true" t="shared" si="5" ref="P8:P17">O8+N8</f>
        <v>7734462</v>
      </c>
      <c r="Q8" s="108">
        <f>(L8/P8-1)*100</f>
        <v>5.118209902640936</v>
      </c>
    </row>
    <row r="9" spans="1:17" s="96" customFormat="1" ht="18" customHeight="1" thickTop="1">
      <c r="A9" s="107" t="s">
        <v>157</v>
      </c>
      <c r="B9" s="104">
        <v>948380</v>
      </c>
      <c r="C9" s="103">
        <v>24142</v>
      </c>
      <c r="D9" s="103">
        <f t="shared" si="0"/>
        <v>972522</v>
      </c>
      <c r="E9" s="105">
        <f t="shared" si="1"/>
        <v>0.580995166946454</v>
      </c>
      <c r="F9" s="104">
        <v>875809</v>
      </c>
      <c r="G9" s="103">
        <v>22079</v>
      </c>
      <c r="H9" s="103">
        <f t="shared" si="2"/>
        <v>897888</v>
      </c>
      <c r="I9" s="106">
        <f>(D9/H9-1)*100</f>
        <v>8.312172564952425</v>
      </c>
      <c r="J9" s="104">
        <v>4574670</v>
      </c>
      <c r="K9" s="103">
        <v>117919</v>
      </c>
      <c r="L9" s="103">
        <f t="shared" si="3"/>
        <v>4692589</v>
      </c>
      <c r="M9" s="105">
        <f t="shared" si="4"/>
        <v>0.5771709333251992</v>
      </c>
      <c r="N9" s="104">
        <v>4167931</v>
      </c>
      <c r="O9" s="103">
        <v>128578</v>
      </c>
      <c r="P9" s="103">
        <f t="shared" si="5"/>
        <v>4296509</v>
      </c>
      <c r="Q9" s="102">
        <f>(L9/P9-1)*100</f>
        <v>9.218647045775995</v>
      </c>
    </row>
    <row r="10" spans="1:17" s="96" customFormat="1" ht="18" customHeight="1">
      <c r="A10" s="107" t="s">
        <v>158</v>
      </c>
      <c r="B10" s="104">
        <v>287197</v>
      </c>
      <c r="C10" s="103">
        <v>0</v>
      </c>
      <c r="D10" s="103">
        <f t="shared" si="0"/>
        <v>287197</v>
      </c>
      <c r="E10" s="105">
        <f t="shared" si="1"/>
        <v>0.17157459570222655</v>
      </c>
      <c r="F10" s="104">
        <v>301765</v>
      </c>
      <c r="G10" s="103"/>
      <c r="H10" s="103">
        <f t="shared" si="2"/>
        <v>301765</v>
      </c>
      <c r="I10" s="106">
        <f>(D10/H10-1)*100</f>
        <v>-4.827597633920433</v>
      </c>
      <c r="J10" s="104">
        <v>1282650</v>
      </c>
      <c r="K10" s="103"/>
      <c r="L10" s="103">
        <f t="shared" si="3"/>
        <v>1282650</v>
      </c>
      <c r="M10" s="105">
        <f t="shared" si="4"/>
        <v>0.15776116289527312</v>
      </c>
      <c r="N10" s="104">
        <v>1355713</v>
      </c>
      <c r="O10" s="103"/>
      <c r="P10" s="103">
        <f t="shared" si="5"/>
        <v>1355713</v>
      </c>
      <c r="Q10" s="102">
        <f>(L10/P10-1)*100</f>
        <v>-5.389267492455996</v>
      </c>
    </row>
    <row r="11" spans="1:17" s="96" customFormat="1" ht="18" customHeight="1">
      <c r="A11" s="107" t="s">
        <v>159</v>
      </c>
      <c r="B11" s="104">
        <v>171115</v>
      </c>
      <c r="C11" s="103">
        <v>859</v>
      </c>
      <c r="D11" s="103">
        <f t="shared" si="0"/>
        <v>171974</v>
      </c>
      <c r="E11" s="105">
        <f t="shared" si="1"/>
        <v>0.10273912861657576</v>
      </c>
      <c r="F11" s="104">
        <v>148005</v>
      </c>
      <c r="G11" s="103">
        <v>165</v>
      </c>
      <c r="H11" s="103">
        <f t="shared" si="2"/>
        <v>148170</v>
      </c>
      <c r="I11" s="106">
        <f>(D11/H11-1)*100</f>
        <v>16.065330363771334</v>
      </c>
      <c r="J11" s="104">
        <v>862862</v>
      </c>
      <c r="K11" s="103">
        <v>1241</v>
      </c>
      <c r="L11" s="103">
        <f t="shared" si="3"/>
        <v>864103</v>
      </c>
      <c r="M11" s="105">
        <f t="shared" si="4"/>
        <v>0.1062814439958634</v>
      </c>
      <c r="N11" s="104">
        <v>675155</v>
      </c>
      <c r="O11" s="103">
        <v>323</v>
      </c>
      <c r="P11" s="103">
        <f t="shared" si="5"/>
        <v>675478</v>
      </c>
      <c r="Q11" s="102">
        <f>(L11/P11-1)*100</f>
        <v>27.924669641350274</v>
      </c>
    </row>
    <row r="12" spans="1:17" s="96" customFormat="1" ht="18" customHeight="1">
      <c r="A12" s="107" t="s">
        <v>160</v>
      </c>
      <c r="B12" s="104">
        <v>71070</v>
      </c>
      <c r="C12" s="103">
        <v>241</v>
      </c>
      <c r="D12" s="103">
        <f t="shared" si="0"/>
        <v>71311</v>
      </c>
      <c r="E12" s="105">
        <f t="shared" si="1"/>
        <v>0.04260196309195945</v>
      </c>
      <c r="F12" s="104">
        <v>68799</v>
      </c>
      <c r="G12" s="103"/>
      <c r="H12" s="103">
        <f t="shared" si="2"/>
        <v>68799</v>
      </c>
      <c r="I12" s="106">
        <f>(D12/H12-1)*100</f>
        <v>3.6512158606956557</v>
      </c>
      <c r="J12" s="104">
        <v>341882</v>
      </c>
      <c r="K12" s="103">
        <v>333</v>
      </c>
      <c r="L12" s="103">
        <f t="shared" si="3"/>
        <v>342215</v>
      </c>
      <c r="M12" s="105">
        <f t="shared" si="4"/>
        <v>0.04209116778560471</v>
      </c>
      <c r="N12" s="104">
        <v>315175</v>
      </c>
      <c r="O12" s="103">
        <v>601</v>
      </c>
      <c r="P12" s="103">
        <f t="shared" si="5"/>
        <v>315776</v>
      </c>
      <c r="Q12" s="102">
        <f>(L12/P12-1)*100</f>
        <v>8.372707235508713</v>
      </c>
    </row>
    <row r="13" spans="1:17" s="96" customFormat="1" ht="18" customHeight="1">
      <c r="A13" s="107" t="s">
        <v>161</v>
      </c>
      <c r="B13" s="104">
        <v>62216</v>
      </c>
      <c r="C13" s="103">
        <v>0</v>
      </c>
      <c r="D13" s="103">
        <f>C13+B13</f>
        <v>62216</v>
      </c>
      <c r="E13" s="105">
        <f>(D13/$D$8)</f>
        <v>0.0371685116704204</v>
      </c>
      <c r="F13" s="104">
        <v>65251</v>
      </c>
      <c r="G13" s="103"/>
      <c r="H13" s="103">
        <f>G13+F13</f>
        <v>65251</v>
      </c>
      <c r="I13" s="106">
        <f>(D13/H13-1)*100</f>
        <v>-4.651269712341577</v>
      </c>
      <c r="J13" s="104">
        <v>292347</v>
      </c>
      <c r="K13" s="103"/>
      <c r="L13" s="103">
        <f>K13+J13</f>
        <v>292347</v>
      </c>
      <c r="M13" s="105">
        <f>(L13/$L$8)</f>
        <v>0.03595758990289199</v>
      </c>
      <c r="N13" s="104">
        <v>287130</v>
      </c>
      <c r="O13" s="103"/>
      <c r="P13" s="103">
        <f>O13+N13</f>
        <v>287130</v>
      </c>
      <c r="Q13" s="102">
        <f>(L13/P13-1)*100</f>
        <v>1.8169470274788324</v>
      </c>
    </row>
    <row r="14" spans="1:17" s="96" customFormat="1" ht="18" customHeight="1">
      <c r="A14" s="107" t="s">
        <v>162</v>
      </c>
      <c r="B14" s="104">
        <v>38920</v>
      </c>
      <c r="C14" s="103">
        <v>0</v>
      </c>
      <c r="D14" s="103">
        <f>C14+B14</f>
        <v>38920</v>
      </c>
      <c r="E14" s="105">
        <f>(D14/$D$8)</f>
        <v>0.023251229172765234</v>
      </c>
      <c r="F14" s="104">
        <v>95299</v>
      </c>
      <c r="G14" s="103"/>
      <c r="H14" s="103">
        <f>G14+F14</f>
        <v>95299</v>
      </c>
      <c r="I14" s="106">
        <f>(D14/H14-1)*100</f>
        <v>-59.16011710511129</v>
      </c>
      <c r="J14" s="104">
        <v>312298</v>
      </c>
      <c r="K14" s="103"/>
      <c r="L14" s="103">
        <f>K14+J14</f>
        <v>312298</v>
      </c>
      <c r="M14" s="105">
        <f>(L14/$L$8)</f>
        <v>0.03841148844179472</v>
      </c>
      <c r="N14" s="104">
        <v>487229</v>
      </c>
      <c r="O14" s="103"/>
      <c r="P14" s="103">
        <f>O14+N14</f>
        <v>487229</v>
      </c>
      <c r="Q14" s="102">
        <f>(L14/P14-1)*100</f>
        <v>-35.90324057065569</v>
      </c>
    </row>
    <row r="15" spans="1:20" s="96" customFormat="1" ht="18" customHeight="1">
      <c r="A15" s="107" t="s">
        <v>163</v>
      </c>
      <c r="B15" s="104">
        <v>24635</v>
      </c>
      <c r="C15" s="103">
        <v>0</v>
      </c>
      <c r="D15" s="103">
        <f>C15+B15</f>
        <v>24635</v>
      </c>
      <c r="E15" s="105">
        <f>(D15/$D$8)</f>
        <v>0.014717215587643155</v>
      </c>
      <c r="F15" s="104">
        <v>21110</v>
      </c>
      <c r="G15" s="103"/>
      <c r="H15" s="103">
        <f>G15+F15</f>
        <v>21110</v>
      </c>
      <c r="I15" s="106">
        <f>(D15/H15-1)*100</f>
        <v>16.698247276172438</v>
      </c>
      <c r="J15" s="104">
        <v>116639</v>
      </c>
      <c r="K15" s="103"/>
      <c r="L15" s="103">
        <f>K15+J15</f>
        <v>116639</v>
      </c>
      <c r="M15" s="105">
        <f>(L15/$L$8)</f>
        <v>0.01434616168006998</v>
      </c>
      <c r="N15" s="104">
        <v>106374</v>
      </c>
      <c r="O15" s="103"/>
      <c r="P15" s="103">
        <f>O15+N15</f>
        <v>106374</v>
      </c>
      <c r="Q15" s="102">
        <f>(L15/P15-1)*100</f>
        <v>9.649914452779807</v>
      </c>
      <c r="T15" s="499"/>
    </row>
    <row r="16" spans="1:17" s="96" customFormat="1" ht="18" customHeight="1">
      <c r="A16" s="479" t="s">
        <v>164</v>
      </c>
      <c r="B16" s="480">
        <v>0</v>
      </c>
      <c r="C16" s="481">
        <v>15092</v>
      </c>
      <c r="D16" s="481">
        <f t="shared" si="0"/>
        <v>15092</v>
      </c>
      <c r="E16" s="482">
        <f t="shared" si="1"/>
        <v>0.009016124118072275</v>
      </c>
      <c r="F16" s="480"/>
      <c r="G16" s="481">
        <v>19599</v>
      </c>
      <c r="H16" s="481">
        <f t="shared" si="2"/>
        <v>19599</v>
      </c>
      <c r="I16" s="106">
        <f>(D16/H16-1)*100</f>
        <v>-22.99607122812388</v>
      </c>
      <c r="J16" s="480"/>
      <c r="K16" s="481">
        <v>83427</v>
      </c>
      <c r="L16" s="481">
        <f t="shared" si="3"/>
        <v>83427</v>
      </c>
      <c r="M16" s="482">
        <f t="shared" si="4"/>
        <v>0.01026120963385487</v>
      </c>
      <c r="N16" s="480"/>
      <c r="O16" s="481">
        <v>79448</v>
      </c>
      <c r="P16" s="481">
        <f t="shared" si="5"/>
        <v>79448</v>
      </c>
      <c r="Q16" s="102">
        <f>(L16/P16-1)*100</f>
        <v>5.00830732051154</v>
      </c>
    </row>
    <row r="17" spans="1:17" s="96" customFormat="1" ht="18" customHeight="1">
      <c r="A17" s="107" t="s">
        <v>165</v>
      </c>
      <c r="B17" s="104">
        <v>0</v>
      </c>
      <c r="C17" s="103">
        <v>9341</v>
      </c>
      <c r="D17" s="103">
        <f t="shared" si="0"/>
        <v>9341</v>
      </c>
      <c r="E17" s="105">
        <f t="shared" si="1"/>
        <v>0.005580414483627957</v>
      </c>
      <c r="F17" s="104"/>
      <c r="G17" s="103"/>
      <c r="H17" s="103">
        <f t="shared" si="2"/>
        <v>0</v>
      </c>
      <c r="I17" s="106"/>
      <c r="J17" s="104"/>
      <c r="K17" s="103">
        <v>41471</v>
      </c>
      <c r="L17" s="103">
        <f t="shared" si="3"/>
        <v>41471</v>
      </c>
      <c r="M17" s="105">
        <f t="shared" si="4"/>
        <v>0.005100778221985632</v>
      </c>
      <c r="N17" s="104"/>
      <c r="O17" s="103"/>
      <c r="P17" s="103">
        <f t="shared" si="5"/>
        <v>0</v>
      </c>
      <c r="Q17" s="102"/>
    </row>
    <row r="18" spans="1:17" s="96" customFormat="1" ht="18" customHeight="1">
      <c r="A18" s="479" t="s">
        <v>166</v>
      </c>
      <c r="B18" s="480">
        <v>0</v>
      </c>
      <c r="C18" s="481">
        <v>3520</v>
      </c>
      <c r="D18" s="481">
        <f>C18+B18</f>
        <v>3520</v>
      </c>
      <c r="E18" s="482">
        <f>(D18/$D$8)</f>
        <v>0.0021028860916786647</v>
      </c>
      <c r="F18" s="480"/>
      <c r="G18" s="481">
        <v>2575</v>
      </c>
      <c r="H18" s="481">
        <f>G18+F18</f>
        <v>2575</v>
      </c>
      <c r="I18" s="483">
        <f>(D18/H18-1)*100</f>
        <v>36.69902912621359</v>
      </c>
      <c r="J18" s="480"/>
      <c r="K18" s="481">
        <v>13343</v>
      </c>
      <c r="L18" s="481">
        <f>K18+J18</f>
        <v>13343</v>
      </c>
      <c r="M18" s="482">
        <f>(L18/$L$8)</f>
        <v>0.0016411392012720767</v>
      </c>
      <c r="N18" s="480"/>
      <c r="O18" s="481">
        <v>13686</v>
      </c>
      <c r="P18" s="481">
        <f>O18+N18</f>
        <v>13686</v>
      </c>
      <c r="Q18" s="484">
        <f>(L18/P18-1)*100</f>
        <v>-2.506210726289637</v>
      </c>
    </row>
    <row r="19" spans="1:17" s="96" customFormat="1" ht="18" customHeight="1">
      <c r="A19" s="107" t="s">
        <v>167</v>
      </c>
      <c r="B19" s="104">
        <v>0</v>
      </c>
      <c r="C19" s="103">
        <v>2524</v>
      </c>
      <c r="D19" s="103">
        <f>C19+B19</f>
        <v>2524</v>
      </c>
      <c r="E19" s="105">
        <f>(D19/$D$8)</f>
        <v>0.0015078649134650426</v>
      </c>
      <c r="F19" s="104"/>
      <c r="G19" s="103">
        <v>4927</v>
      </c>
      <c r="H19" s="103">
        <f>G19+F19</f>
        <v>4927</v>
      </c>
      <c r="I19" s="106">
        <f>(D19/H19-1)*100</f>
        <v>-48.77207225492186</v>
      </c>
      <c r="J19" s="104"/>
      <c r="K19" s="103">
        <v>14765</v>
      </c>
      <c r="L19" s="103">
        <f>K19+J19</f>
        <v>14765</v>
      </c>
      <c r="M19" s="105">
        <f>(L19/$L$8)</f>
        <v>0.0018160398940854539</v>
      </c>
      <c r="N19" s="104"/>
      <c r="O19" s="103">
        <v>24461</v>
      </c>
      <c r="P19" s="103">
        <f>O19+N19</f>
        <v>24461</v>
      </c>
      <c r="Q19" s="102">
        <f>(L19/P19-1)*100</f>
        <v>-39.63860839704019</v>
      </c>
    </row>
    <row r="20" spans="1:17" s="96" customFormat="1" ht="18" customHeight="1" thickBot="1">
      <c r="A20" s="101" t="s">
        <v>168</v>
      </c>
      <c r="B20" s="98">
        <v>0</v>
      </c>
      <c r="C20" s="97">
        <v>14638</v>
      </c>
      <c r="D20" s="97">
        <f>C20+B20</f>
        <v>14638</v>
      </c>
      <c r="E20" s="99">
        <f>(D20/$D$8)</f>
        <v>0.008744899605111447</v>
      </c>
      <c r="F20" s="98">
        <v>0</v>
      </c>
      <c r="G20" s="97">
        <v>17089</v>
      </c>
      <c r="H20" s="97">
        <f>G20+F20</f>
        <v>17089</v>
      </c>
      <c r="I20" s="100">
        <f>(D20/H20-1)*100</f>
        <v>-14.342559541225352</v>
      </c>
      <c r="J20" s="98">
        <v>0</v>
      </c>
      <c r="K20" s="97">
        <v>74481</v>
      </c>
      <c r="L20" s="97">
        <f>K20+J20</f>
        <v>74481</v>
      </c>
      <c r="M20" s="99">
        <f>(L20/$L$8)</f>
        <v>0.00916088502210489</v>
      </c>
      <c r="N20" s="98">
        <v>0</v>
      </c>
      <c r="O20" s="97">
        <v>92658</v>
      </c>
      <c r="P20" s="97">
        <f>O20+N20</f>
        <v>92658</v>
      </c>
      <c r="Q20" s="437">
        <f>(L20/P20-1)*100</f>
        <v>-19.617302337628693</v>
      </c>
    </row>
    <row r="21" s="95" customFormat="1" ht="13.5">
      <c r="A21" s="94" t="s">
        <v>145</v>
      </c>
    </row>
    <row r="22" ht="14.25">
      <c r="A22" s="94" t="s">
        <v>0</v>
      </c>
    </row>
    <row r="25" ht="14.25">
      <c r="B25" s="500">
        <f>T15</f>
        <v>0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1:Q65536 I21:I65536 Q3 I3 I5 Q5">
    <cfRule type="cellIs" priority="3" dxfId="93" operator="lessThan" stopIfTrue="1">
      <formula>0</formula>
    </cfRule>
  </conditionalFormatting>
  <conditionalFormatting sqref="Q8:Q20 I8:I20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5"/>
  <sheetViews>
    <sheetView showGridLines="0" zoomScale="90" zoomScaleNormal="90" zoomScalePageLayoutView="0" workbookViewId="0" topLeftCell="A1">
      <pane xSplit="22326" topLeftCell="A1" activePane="topLeft" state="split"/>
      <selection pane="topLeft" activeCell="A1" sqref="A1"/>
      <selection pane="topRight" activeCell="J1" sqref="J1"/>
    </sheetView>
  </sheetViews>
  <sheetFormatPr defaultColWidth="9.140625" defaultRowHeight="15"/>
  <cols>
    <col min="1" max="1" width="22.140625" style="93" customWidth="1"/>
    <col min="2" max="2" width="10.28125" style="93" customWidth="1"/>
    <col min="3" max="3" width="11.8515625" style="93" customWidth="1"/>
    <col min="4" max="4" width="8.140625" style="93" bestFit="1" customWidth="1"/>
    <col min="5" max="5" width="10.140625" style="93" bestFit="1" customWidth="1"/>
    <col min="6" max="6" width="8.8515625" style="93" customWidth="1"/>
    <col min="7" max="7" width="12.28125" style="93" customWidth="1"/>
    <col min="8" max="8" width="8.00390625" style="93" bestFit="1" customWidth="1"/>
    <col min="9" max="9" width="7.7109375" style="93" bestFit="1" customWidth="1"/>
    <col min="10" max="10" width="9.28125" style="93" customWidth="1"/>
    <col min="11" max="11" width="11.28125" style="93" customWidth="1"/>
    <col min="12" max="12" width="8.140625" style="93" bestFit="1" customWidth="1"/>
    <col min="13" max="13" width="10.28125" style="93" customWidth="1"/>
    <col min="14" max="14" width="9.00390625" style="93" customWidth="1"/>
    <col min="15" max="15" width="10.7109375" style="93" customWidth="1"/>
    <col min="16" max="16" width="7.8515625" style="93" customWidth="1"/>
    <col min="17" max="17" width="7.7109375" style="93" bestFit="1" customWidth="1"/>
    <col min="18" max="16384" width="9.140625" style="93" customWidth="1"/>
  </cols>
  <sheetData>
    <row r="1" spans="14:17" ht="18.75" thickBot="1">
      <c r="N1" s="547" t="s">
        <v>28</v>
      </c>
      <c r="O1" s="548"/>
      <c r="P1" s="548"/>
      <c r="Q1" s="549"/>
    </row>
    <row r="2" ht="7.5" customHeight="1" thickBot="1"/>
    <row r="3" spans="1:17" ht="24" customHeight="1">
      <c r="A3" s="555" t="s">
        <v>41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7"/>
    </row>
    <row r="4" spans="1:17" ht="16.5" customHeight="1" thickBot="1">
      <c r="A4" s="558" t="s">
        <v>38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60"/>
    </row>
    <row r="5" spans="1:17" ht="15" thickBot="1">
      <c r="A5" s="563" t="s">
        <v>37</v>
      </c>
      <c r="B5" s="550" t="s">
        <v>36</v>
      </c>
      <c r="C5" s="551"/>
      <c r="D5" s="551"/>
      <c r="E5" s="551"/>
      <c r="F5" s="552"/>
      <c r="G5" s="552"/>
      <c r="H5" s="552"/>
      <c r="I5" s="553"/>
      <c r="J5" s="551" t="s">
        <v>35</v>
      </c>
      <c r="K5" s="551"/>
      <c r="L5" s="551"/>
      <c r="M5" s="551"/>
      <c r="N5" s="551"/>
      <c r="O5" s="551"/>
      <c r="P5" s="551"/>
      <c r="Q5" s="554"/>
    </row>
    <row r="6" spans="1:17" s="120" customFormat="1" ht="25.5" customHeight="1" thickBot="1">
      <c r="A6" s="564"/>
      <c r="B6" s="544" t="s">
        <v>153</v>
      </c>
      <c r="C6" s="545"/>
      <c r="D6" s="546"/>
      <c r="E6" s="542" t="s">
        <v>34</v>
      </c>
      <c r="F6" s="544" t="s">
        <v>154</v>
      </c>
      <c r="G6" s="545"/>
      <c r="H6" s="546"/>
      <c r="I6" s="540" t="s">
        <v>33</v>
      </c>
      <c r="J6" s="544" t="s">
        <v>155</v>
      </c>
      <c r="K6" s="545"/>
      <c r="L6" s="546"/>
      <c r="M6" s="542" t="s">
        <v>34</v>
      </c>
      <c r="N6" s="544" t="s">
        <v>156</v>
      </c>
      <c r="O6" s="545"/>
      <c r="P6" s="546"/>
      <c r="Q6" s="542" t="s">
        <v>33</v>
      </c>
    </row>
    <row r="7" spans="1:17" s="115" customFormat="1" ht="15" thickBot="1">
      <c r="A7" s="565"/>
      <c r="B7" s="119" t="s">
        <v>22</v>
      </c>
      <c r="C7" s="116" t="s">
        <v>21</v>
      </c>
      <c r="D7" s="116" t="s">
        <v>17</v>
      </c>
      <c r="E7" s="543"/>
      <c r="F7" s="119" t="s">
        <v>22</v>
      </c>
      <c r="G7" s="117" t="s">
        <v>21</v>
      </c>
      <c r="H7" s="116" t="s">
        <v>17</v>
      </c>
      <c r="I7" s="541"/>
      <c r="J7" s="119" t="s">
        <v>22</v>
      </c>
      <c r="K7" s="116" t="s">
        <v>21</v>
      </c>
      <c r="L7" s="117" t="s">
        <v>17</v>
      </c>
      <c r="M7" s="543"/>
      <c r="N7" s="118" t="s">
        <v>22</v>
      </c>
      <c r="O7" s="117" t="s">
        <v>21</v>
      </c>
      <c r="P7" s="116" t="s">
        <v>17</v>
      </c>
      <c r="Q7" s="543"/>
    </row>
    <row r="8" spans="1:17" s="122" customFormat="1" ht="17.25" customHeight="1" thickBot="1">
      <c r="A8" s="127" t="s">
        <v>24</v>
      </c>
      <c r="B8" s="125">
        <f>SUM(B9:B22)</f>
        <v>13461.619000000002</v>
      </c>
      <c r="C8" s="124">
        <f>SUM(C9:C22)</f>
        <v>1292.6599999999999</v>
      </c>
      <c r="D8" s="124">
        <f aca="true" t="shared" si="0" ref="D8:D22">C8+B8</f>
        <v>14754.279000000002</v>
      </c>
      <c r="E8" s="126">
        <f aca="true" t="shared" si="1" ref="E8:E18">(D8/$D$8)</f>
        <v>1</v>
      </c>
      <c r="F8" s="125">
        <f>SUM(F9:F22)</f>
        <v>11758.838000000002</v>
      </c>
      <c r="G8" s="124">
        <f>SUM(G9:G22)</f>
        <v>1480.0360000000003</v>
      </c>
      <c r="H8" s="124">
        <f aca="true" t="shared" si="2" ref="H8:H22">G8+F8</f>
        <v>13238.874000000002</v>
      </c>
      <c r="I8" s="123">
        <f aca="true" t="shared" si="3" ref="I8:I19">(D8/H8-1)*100</f>
        <v>11.44663058202684</v>
      </c>
      <c r="J8" s="125">
        <f>SUM(J9:J22)</f>
        <v>58644.643000000004</v>
      </c>
      <c r="K8" s="124">
        <f>SUM(K9:K22)</f>
        <v>5661.022</v>
      </c>
      <c r="L8" s="124">
        <f aca="true" t="shared" si="4" ref="L8:L22">K8+J8</f>
        <v>64305.665</v>
      </c>
      <c r="M8" s="126">
        <f aca="true" t="shared" si="5" ref="M8:M18">(L8/$L$8)</f>
        <v>1</v>
      </c>
      <c r="N8" s="125">
        <f>SUM(N9:N22)</f>
        <v>51678.69299999999</v>
      </c>
      <c r="O8" s="124">
        <f>SUM(O9:O22)</f>
        <v>6181.830999999998</v>
      </c>
      <c r="P8" s="124">
        <f aca="true" t="shared" si="6" ref="P8:P22">O8+N8</f>
        <v>57860.52399999999</v>
      </c>
      <c r="Q8" s="123">
        <f aca="true" t="shared" si="7" ref="Q8:Q19">(L8/P8-1)*100</f>
        <v>11.13909891310354</v>
      </c>
    </row>
    <row r="9" spans="1:17" s="96" customFormat="1" ht="17.25" customHeight="1" thickTop="1">
      <c r="A9" s="107" t="s">
        <v>157</v>
      </c>
      <c r="B9" s="104">
        <v>5447.314000000004</v>
      </c>
      <c r="C9" s="103">
        <v>233.074</v>
      </c>
      <c r="D9" s="103">
        <f t="shared" si="0"/>
        <v>5680.388000000004</v>
      </c>
      <c r="E9" s="105">
        <f t="shared" si="1"/>
        <v>0.38499936188003514</v>
      </c>
      <c r="F9" s="104">
        <v>4252.543000000001</v>
      </c>
      <c r="G9" s="103">
        <v>183.23699999999997</v>
      </c>
      <c r="H9" s="103">
        <f t="shared" si="2"/>
        <v>4435.780000000001</v>
      </c>
      <c r="I9" s="106">
        <f t="shared" si="3"/>
        <v>28.058379811442457</v>
      </c>
      <c r="J9" s="104">
        <v>22128.302999999996</v>
      </c>
      <c r="K9" s="103">
        <v>1069.289</v>
      </c>
      <c r="L9" s="103">
        <f t="shared" si="4"/>
        <v>23197.591999999997</v>
      </c>
      <c r="M9" s="105">
        <f t="shared" si="5"/>
        <v>0.3607394776183404</v>
      </c>
      <c r="N9" s="104">
        <v>20569.822999999993</v>
      </c>
      <c r="O9" s="103">
        <v>1073.365</v>
      </c>
      <c r="P9" s="103">
        <f t="shared" si="6"/>
        <v>21643.187999999995</v>
      </c>
      <c r="Q9" s="102">
        <f t="shared" si="7"/>
        <v>7.181954894999776</v>
      </c>
    </row>
    <row r="10" spans="1:17" s="96" customFormat="1" ht="17.25" customHeight="1">
      <c r="A10" s="107" t="s">
        <v>169</v>
      </c>
      <c r="B10" s="104">
        <v>2928.2019999999993</v>
      </c>
      <c r="C10" s="103">
        <v>0</v>
      </c>
      <c r="D10" s="103">
        <f t="shared" si="0"/>
        <v>2928.2019999999993</v>
      </c>
      <c r="E10" s="105">
        <f t="shared" si="1"/>
        <v>0.19846459457625812</v>
      </c>
      <c r="F10" s="104">
        <v>1531.9850000000001</v>
      </c>
      <c r="G10" s="103"/>
      <c r="H10" s="103">
        <f t="shared" si="2"/>
        <v>1531.9850000000001</v>
      </c>
      <c r="I10" s="106">
        <f t="shared" si="3"/>
        <v>91.13777223667327</v>
      </c>
      <c r="J10" s="104">
        <v>12443.230999999998</v>
      </c>
      <c r="K10" s="103"/>
      <c r="L10" s="103">
        <f t="shared" si="4"/>
        <v>12443.230999999998</v>
      </c>
      <c r="M10" s="105">
        <f t="shared" si="5"/>
        <v>0.1935013190517507</v>
      </c>
      <c r="N10" s="104">
        <v>9007.738999999998</v>
      </c>
      <c r="O10" s="103"/>
      <c r="P10" s="103">
        <f t="shared" si="6"/>
        <v>9007.738999999998</v>
      </c>
      <c r="Q10" s="102">
        <f t="shared" si="7"/>
        <v>38.13933774058065</v>
      </c>
    </row>
    <row r="11" spans="1:17" s="96" customFormat="1" ht="17.25" customHeight="1">
      <c r="A11" s="107" t="s">
        <v>158</v>
      </c>
      <c r="B11" s="104">
        <v>1906.3059999999991</v>
      </c>
      <c r="C11" s="103">
        <v>0</v>
      </c>
      <c r="D11" s="103">
        <f t="shared" si="0"/>
        <v>1906.3059999999991</v>
      </c>
      <c r="E11" s="105">
        <f t="shared" si="1"/>
        <v>0.12920360256167032</v>
      </c>
      <c r="F11" s="104">
        <v>1637.2429999999993</v>
      </c>
      <c r="G11" s="103"/>
      <c r="H11" s="103">
        <f t="shared" si="2"/>
        <v>1637.2429999999993</v>
      </c>
      <c r="I11" s="106">
        <f t="shared" si="3"/>
        <v>16.433907489602937</v>
      </c>
      <c r="J11" s="104">
        <v>8799.761000000022</v>
      </c>
      <c r="K11" s="103"/>
      <c r="L11" s="103">
        <f t="shared" si="4"/>
        <v>8799.761000000022</v>
      </c>
      <c r="M11" s="105">
        <f t="shared" si="5"/>
        <v>0.13684270273855378</v>
      </c>
      <c r="N11" s="104">
        <v>7083.805000000007</v>
      </c>
      <c r="O11" s="103"/>
      <c r="P11" s="103">
        <f t="shared" si="6"/>
        <v>7083.805000000007</v>
      </c>
      <c r="Q11" s="102">
        <f t="shared" si="7"/>
        <v>24.22364816648699</v>
      </c>
    </row>
    <row r="12" spans="1:17" s="96" customFormat="1" ht="17.25" customHeight="1">
      <c r="A12" s="107" t="s">
        <v>170</v>
      </c>
      <c r="B12" s="104">
        <v>1175.8300000000002</v>
      </c>
      <c r="C12" s="103">
        <v>0</v>
      </c>
      <c r="D12" s="103">
        <f>C12+B12</f>
        <v>1175.8300000000002</v>
      </c>
      <c r="E12" s="105">
        <f>(D12/$D$8)</f>
        <v>0.07969416872217205</v>
      </c>
      <c r="F12" s="104">
        <v>243.32299999999998</v>
      </c>
      <c r="G12" s="103"/>
      <c r="H12" s="103">
        <f>G12+F12</f>
        <v>243.32299999999998</v>
      </c>
      <c r="I12" s="106">
        <f>(D12/H12-1)*100</f>
        <v>383.2383292989156</v>
      </c>
      <c r="J12" s="104">
        <v>2332.8059999999996</v>
      </c>
      <c r="K12" s="103"/>
      <c r="L12" s="103">
        <f>K12+J12</f>
        <v>2332.8059999999996</v>
      </c>
      <c r="M12" s="105">
        <f>(L12/$L$8)</f>
        <v>0.03627683501912311</v>
      </c>
      <c r="N12" s="104">
        <v>1159.5000000000002</v>
      </c>
      <c r="O12" s="103"/>
      <c r="P12" s="103">
        <f>O12+N12</f>
        <v>1159.5000000000002</v>
      </c>
      <c r="Q12" s="102">
        <f>(L12/P12-1)*100</f>
        <v>101.19068564036215</v>
      </c>
    </row>
    <row r="13" spans="1:17" s="96" customFormat="1" ht="17.25" customHeight="1">
      <c r="A13" s="107" t="s">
        <v>171</v>
      </c>
      <c r="B13" s="104">
        <v>684.2069999999999</v>
      </c>
      <c r="C13" s="103">
        <v>0</v>
      </c>
      <c r="D13" s="103">
        <f>C13+B13</f>
        <v>684.2069999999999</v>
      </c>
      <c r="E13" s="105">
        <f>(D13/$D$8)</f>
        <v>0.04637346223424403</v>
      </c>
      <c r="F13" s="104">
        <v>2567.327</v>
      </c>
      <c r="G13" s="103"/>
      <c r="H13" s="103">
        <f>G13+F13</f>
        <v>2567.327</v>
      </c>
      <c r="I13" s="106">
        <f>(D13/H13-1)*100</f>
        <v>-73.34944087761318</v>
      </c>
      <c r="J13" s="104">
        <v>5510.377999999998</v>
      </c>
      <c r="K13" s="103"/>
      <c r="L13" s="103">
        <f>K13+J13</f>
        <v>5510.377999999998</v>
      </c>
      <c r="M13" s="105">
        <f>(L13/$L$8)</f>
        <v>0.08569039757228228</v>
      </c>
      <c r="N13" s="104">
        <v>6197.220000000001</v>
      </c>
      <c r="O13" s="103"/>
      <c r="P13" s="103">
        <f>O13+N13</f>
        <v>6197.220000000001</v>
      </c>
      <c r="Q13" s="102">
        <f>(L13/P13-1)*100</f>
        <v>-11.083066278105392</v>
      </c>
    </row>
    <row r="14" spans="1:17" s="96" customFormat="1" ht="17.25" customHeight="1">
      <c r="A14" s="107" t="s">
        <v>172</v>
      </c>
      <c r="B14" s="104">
        <v>0</v>
      </c>
      <c r="C14" s="103">
        <v>361.99800000000005</v>
      </c>
      <c r="D14" s="103">
        <f>C14+B14</f>
        <v>361.99800000000005</v>
      </c>
      <c r="E14" s="105">
        <f>(D14/$D$8)</f>
        <v>0.024535119608352262</v>
      </c>
      <c r="F14" s="104"/>
      <c r="G14" s="103">
        <v>591.364</v>
      </c>
      <c r="H14" s="103">
        <f>G14+F14</f>
        <v>591.364</v>
      </c>
      <c r="I14" s="106">
        <f>(D14/H14-1)*100</f>
        <v>-38.785925419876754</v>
      </c>
      <c r="J14" s="104"/>
      <c r="K14" s="103">
        <v>1375.3059999999998</v>
      </c>
      <c r="L14" s="103">
        <f>K14+J14</f>
        <v>1375.3059999999998</v>
      </c>
      <c r="M14" s="105">
        <f>(L14/$L$8)</f>
        <v>0.021387011548671488</v>
      </c>
      <c r="N14" s="104"/>
      <c r="O14" s="103">
        <v>1819.8820000000005</v>
      </c>
      <c r="P14" s="103">
        <f>O14+N14</f>
        <v>1819.8820000000005</v>
      </c>
      <c r="Q14" s="102">
        <f>(L14/P14-1)*100</f>
        <v>-24.42883659490014</v>
      </c>
    </row>
    <row r="15" spans="1:17" s="96" customFormat="1" ht="17.25" customHeight="1">
      <c r="A15" s="107" t="s">
        <v>173</v>
      </c>
      <c r="B15" s="104">
        <v>307.418</v>
      </c>
      <c r="C15" s="103">
        <v>0</v>
      </c>
      <c r="D15" s="103">
        <f>C15+B15</f>
        <v>307.418</v>
      </c>
      <c r="E15" s="105">
        <f>(D15/$D$8)</f>
        <v>0.020835853788585667</v>
      </c>
      <c r="F15" s="104">
        <v>215.03</v>
      </c>
      <c r="G15" s="103"/>
      <c r="H15" s="103">
        <f>G15+F15</f>
        <v>215.03</v>
      </c>
      <c r="I15" s="106">
        <f>(D15/H15-1)*100</f>
        <v>42.965167651025446</v>
      </c>
      <c r="J15" s="104">
        <v>1254.9819999999997</v>
      </c>
      <c r="K15" s="103"/>
      <c r="L15" s="103">
        <f>K15+J15</f>
        <v>1254.9819999999997</v>
      </c>
      <c r="M15" s="105">
        <f>(L15/$L$8)</f>
        <v>0.01951588557555543</v>
      </c>
      <c r="N15" s="104">
        <v>815.7780000000001</v>
      </c>
      <c r="O15" s="103"/>
      <c r="P15" s="103">
        <f>O15+N15</f>
        <v>815.7780000000001</v>
      </c>
      <c r="Q15" s="102">
        <f>(L15/P15-1)*100</f>
        <v>53.83866689221817</v>
      </c>
    </row>
    <row r="16" spans="1:17" s="96" customFormat="1" ht="17.25" customHeight="1">
      <c r="A16" s="107" t="s">
        <v>174</v>
      </c>
      <c r="B16" s="104">
        <v>285.5000000000001</v>
      </c>
      <c r="C16" s="103">
        <v>0</v>
      </c>
      <c r="D16" s="103">
        <f t="shared" si="0"/>
        <v>285.5000000000001</v>
      </c>
      <c r="E16" s="105">
        <f t="shared" si="1"/>
        <v>0.019350318643154306</v>
      </c>
      <c r="F16" s="104">
        <v>271.2</v>
      </c>
      <c r="G16" s="103"/>
      <c r="H16" s="103">
        <f t="shared" si="2"/>
        <v>271.2</v>
      </c>
      <c r="I16" s="106">
        <f t="shared" si="3"/>
        <v>5.27286135693219</v>
      </c>
      <c r="J16" s="104">
        <v>1237.0999999999992</v>
      </c>
      <c r="K16" s="103"/>
      <c r="L16" s="103">
        <f t="shared" si="4"/>
        <v>1237.0999999999992</v>
      </c>
      <c r="M16" s="105">
        <f t="shared" si="5"/>
        <v>0.019237807431118227</v>
      </c>
      <c r="N16" s="104">
        <v>1116.6999999999998</v>
      </c>
      <c r="O16" s="103"/>
      <c r="P16" s="103">
        <f t="shared" si="6"/>
        <v>1116.6999999999998</v>
      </c>
      <c r="Q16" s="102">
        <f t="shared" si="7"/>
        <v>10.78176770842656</v>
      </c>
    </row>
    <row r="17" spans="1:17" s="96" customFormat="1" ht="17.25" customHeight="1">
      <c r="A17" s="107" t="s">
        <v>160</v>
      </c>
      <c r="B17" s="104">
        <v>256.645</v>
      </c>
      <c r="C17" s="103">
        <v>0.40399999999999997</v>
      </c>
      <c r="D17" s="103">
        <f t="shared" si="0"/>
        <v>257.049</v>
      </c>
      <c r="E17" s="105">
        <f t="shared" si="1"/>
        <v>0.017421996696687106</v>
      </c>
      <c r="F17" s="104">
        <v>70.54699999999997</v>
      </c>
      <c r="G17" s="103"/>
      <c r="H17" s="103">
        <f t="shared" si="2"/>
        <v>70.54699999999997</v>
      </c>
      <c r="I17" s="106" t="s">
        <v>50</v>
      </c>
      <c r="J17" s="104">
        <v>1079.2969999999998</v>
      </c>
      <c r="K17" s="103">
        <v>0.9920000000000002</v>
      </c>
      <c r="L17" s="103">
        <f t="shared" si="4"/>
        <v>1080.2889999999998</v>
      </c>
      <c r="M17" s="105">
        <f t="shared" si="5"/>
        <v>0.016799281991718765</v>
      </c>
      <c r="N17" s="104">
        <v>396.89600000000024</v>
      </c>
      <c r="O17" s="103">
        <v>0.645</v>
      </c>
      <c r="P17" s="103">
        <f t="shared" si="6"/>
        <v>397.5410000000002</v>
      </c>
      <c r="Q17" s="102">
        <f t="shared" si="7"/>
        <v>171.7427887941116</v>
      </c>
    </row>
    <row r="18" spans="1:17" s="96" customFormat="1" ht="17.25" customHeight="1">
      <c r="A18" s="107" t="s">
        <v>162</v>
      </c>
      <c r="B18" s="104">
        <v>221.319</v>
      </c>
      <c r="C18" s="103">
        <v>0</v>
      </c>
      <c r="D18" s="103">
        <f t="shared" si="0"/>
        <v>221.319</v>
      </c>
      <c r="E18" s="105">
        <f t="shared" si="1"/>
        <v>0.015000326346004435</v>
      </c>
      <c r="F18" s="104">
        <v>627.088</v>
      </c>
      <c r="G18" s="103"/>
      <c r="H18" s="103">
        <f t="shared" si="2"/>
        <v>627.088</v>
      </c>
      <c r="I18" s="106">
        <f t="shared" si="3"/>
        <v>-64.70686729773175</v>
      </c>
      <c r="J18" s="104">
        <v>1739.1520000000014</v>
      </c>
      <c r="K18" s="103"/>
      <c r="L18" s="103">
        <f t="shared" si="4"/>
        <v>1739.1520000000014</v>
      </c>
      <c r="M18" s="105">
        <f t="shared" si="5"/>
        <v>0.02704508226452524</v>
      </c>
      <c r="N18" s="104">
        <v>3019.8019999999988</v>
      </c>
      <c r="O18" s="103"/>
      <c r="P18" s="103">
        <f t="shared" si="6"/>
        <v>3019.8019999999988</v>
      </c>
      <c r="Q18" s="102">
        <f t="shared" si="7"/>
        <v>-42.40840955797758</v>
      </c>
    </row>
    <row r="19" spans="1:17" s="96" customFormat="1" ht="17.25" customHeight="1">
      <c r="A19" s="479" t="s">
        <v>164</v>
      </c>
      <c r="B19" s="480">
        <v>0</v>
      </c>
      <c r="C19" s="481">
        <v>181.65399999999983</v>
      </c>
      <c r="D19" s="481">
        <f>C19+B19</f>
        <v>181.65399999999983</v>
      </c>
      <c r="E19" s="482">
        <f>(D19/$D$8)</f>
        <v>0.012311953705091234</v>
      </c>
      <c r="F19" s="480"/>
      <c r="G19" s="481">
        <v>242.8170000000002</v>
      </c>
      <c r="H19" s="481">
        <f>G19+F19</f>
        <v>242.8170000000002</v>
      </c>
      <c r="I19" s="483">
        <f t="shared" si="3"/>
        <v>-25.188928287558255</v>
      </c>
      <c r="J19" s="480"/>
      <c r="K19" s="481">
        <v>979.3290000000003</v>
      </c>
      <c r="L19" s="481">
        <f>K19+J19</f>
        <v>979.3290000000003</v>
      </c>
      <c r="M19" s="482">
        <f>(L19/$L$8)</f>
        <v>0.015229280344118986</v>
      </c>
      <c r="N19" s="480"/>
      <c r="O19" s="481">
        <v>1260.885999999998</v>
      </c>
      <c r="P19" s="481">
        <f>O19+N19</f>
        <v>1260.885999999998</v>
      </c>
      <c r="Q19" s="484">
        <f t="shared" si="7"/>
        <v>-22.330091697425313</v>
      </c>
    </row>
    <row r="20" spans="1:17" s="96" customFormat="1" ht="17.25" customHeight="1">
      <c r="A20" s="479" t="s">
        <v>175</v>
      </c>
      <c r="B20" s="480">
        <v>135.815</v>
      </c>
      <c r="C20" s="481">
        <v>0</v>
      </c>
      <c r="D20" s="481">
        <f>C20+B20</f>
        <v>135.815</v>
      </c>
      <c r="E20" s="482">
        <f>(D20/$D$8)</f>
        <v>0.009205126187460598</v>
      </c>
      <c r="F20" s="480">
        <v>111.345</v>
      </c>
      <c r="G20" s="481"/>
      <c r="H20" s="481">
        <f>G20+F20</f>
        <v>111.345</v>
      </c>
      <c r="I20" s="483">
        <f>(D20/H20-1)*100</f>
        <v>21.976738964479757</v>
      </c>
      <c r="J20" s="480">
        <v>936.3309999999998</v>
      </c>
      <c r="K20" s="481"/>
      <c r="L20" s="481">
        <f>K20+J20</f>
        <v>936.3309999999998</v>
      </c>
      <c r="M20" s="482">
        <f>(L20/$L$8)</f>
        <v>0.014560630078236493</v>
      </c>
      <c r="N20" s="480">
        <v>746.1509999999996</v>
      </c>
      <c r="O20" s="481"/>
      <c r="P20" s="481">
        <f>O20+N20</f>
        <v>746.1509999999996</v>
      </c>
      <c r="Q20" s="484">
        <f>(L20/P20-1)*100</f>
        <v>25.488138459909628</v>
      </c>
    </row>
    <row r="21" spans="1:17" s="96" customFormat="1" ht="17.25" customHeight="1">
      <c r="A21" s="107" t="s">
        <v>176</v>
      </c>
      <c r="B21" s="104">
        <v>0</v>
      </c>
      <c r="C21" s="103">
        <v>85.92700000000004</v>
      </c>
      <c r="D21" s="103">
        <f t="shared" si="0"/>
        <v>85.92700000000004</v>
      </c>
      <c r="E21" s="105">
        <f>(D21/$D$8)</f>
        <v>0.005823869807531769</v>
      </c>
      <c r="F21" s="104"/>
      <c r="G21" s="103">
        <v>37.946</v>
      </c>
      <c r="H21" s="103">
        <f t="shared" si="2"/>
        <v>37.946</v>
      </c>
      <c r="I21" s="106">
        <f>(D21/H21-1)*100</f>
        <v>126.44547514889592</v>
      </c>
      <c r="J21" s="104"/>
      <c r="K21" s="103">
        <v>218.305</v>
      </c>
      <c r="L21" s="103">
        <f t="shared" si="4"/>
        <v>218.305</v>
      </c>
      <c r="M21" s="105">
        <f>(L21/$L$8)</f>
        <v>0.0033948019976156067</v>
      </c>
      <c r="N21" s="104"/>
      <c r="O21" s="103">
        <v>71.61600000000003</v>
      </c>
      <c r="P21" s="103">
        <f t="shared" si="6"/>
        <v>71.61600000000003</v>
      </c>
      <c r="Q21" s="102">
        <f>(L21/P21-1)*100</f>
        <v>204.82713360142975</v>
      </c>
    </row>
    <row r="22" spans="1:17" s="96" customFormat="1" ht="17.25" customHeight="1" thickBot="1">
      <c r="A22" s="101" t="s">
        <v>168</v>
      </c>
      <c r="B22" s="98">
        <v>113.063</v>
      </c>
      <c r="C22" s="97">
        <v>429.60299999999995</v>
      </c>
      <c r="D22" s="97">
        <f t="shared" si="0"/>
        <v>542.6659999999999</v>
      </c>
      <c r="E22" s="99">
        <f>(D22/$D$8)</f>
        <v>0.03678024524275296</v>
      </c>
      <c r="F22" s="98">
        <v>231.20699999999997</v>
      </c>
      <c r="G22" s="97">
        <v>424.6720000000001</v>
      </c>
      <c r="H22" s="97">
        <f t="shared" si="2"/>
        <v>655.879</v>
      </c>
      <c r="I22" s="100">
        <f>(D22/H22-1)*100</f>
        <v>-17.26126312932722</v>
      </c>
      <c r="J22" s="98">
        <v>1183.302</v>
      </c>
      <c r="K22" s="97">
        <v>2017.801</v>
      </c>
      <c r="L22" s="97">
        <f t="shared" si="4"/>
        <v>3201.103</v>
      </c>
      <c r="M22" s="99">
        <f>(L22/$L$8)</f>
        <v>0.04977948676838969</v>
      </c>
      <c r="N22" s="98">
        <v>1565.2789999999998</v>
      </c>
      <c r="O22" s="97">
        <v>1955.4369999999994</v>
      </c>
      <c r="P22" s="97">
        <f t="shared" si="6"/>
        <v>3520.7159999999994</v>
      </c>
      <c r="Q22" s="437">
        <f>(L22/P22-1)*100</f>
        <v>-9.078068211125224</v>
      </c>
    </row>
    <row r="23" s="95" customFormat="1" ht="14.25">
      <c r="A23" s="121" t="s">
        <v>145</v>
      </c>
    </row>
    <row r="24" ht="14.25">
      <c r="A24" s="121" t="s">
        <v>40</v>
      </c>
    </row>
    <row r="25" ht="14.25">
      <c r="A25" s="93" t="s">
        <v>29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3:Q65536 I23:I65536 Q3 I3">
    <cfRule type="cellIs" priority="8" dxfId="93" operator="lessThan" stopIfTrue="1">
      <formula>0</formula>
    </cfRule>
  </conditionalFormatting>
  <conditionalFormatting sqref="I8:I22 Q8:Q22">
    <cfRule type="cellIs" priority="9" dxfId="93" operator="lessThan" stopIfTrue="1">
      <formula>0</formula>
    </cfRule>
    <cfRule type="cellIs" priority="10" dxfId="95" operator="greaterThanOrEqual" stopIfTrue="1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37"/>
  <sheetViews>
    <sheetView showGridLines="0" zoomScale="80" zoomScaleNormal="80" zoomScalePageLayoutView="0" workbookViewId="0" topLeftCell="D1">
      <selection activeCell="X1" sqref="X1:Y1"/>
    </sheetView>
  </sheetViews>
  <sheetFormatPr defaultColWidth="8.00390625" defaultRowHeight="15"/>
  <cols>
    <col min="1" max="1" width="29.8515625" style="128" customWidth="1"/>
    <col min="2" max="2" width="10.7109375" style="128" bestFit="1" customWidth="1"/>
    <col min="3" max="3" width="12.28125" style="128" bestFit="1" customWidth="1"/>
    <col min="4" max="4" width="9.7109375" style="128" bestFit="1" customWidth="1"/>
    <col min="5" max="5" width="11.7109375" style="128" bestFit="1" customWidth="1"/>
    <col min="6" max="6" width="11.7109375" style="128" customWidth="1"/>
    <col min="7" max="7" width="10.7109375" style="128" customWidth="1"/>
    <col min="8" max="8" width="10.28125" style="128" bestFit="1" customWidth="1"/>
    <col min="9" max="9" width="11.7109375" style="128" bestFit="1" customWidth="1"/>
    <col min="10" max="10" width="9.7109375" style="128" bestFit="1" customWidth="1"/>
    <col min="11" max="11" width="11.7109375" style="128" bestFit="1" customWidth="1"/>
    <col min="12" max="12" width="10.8515625" style="128" customWidth="1"/>
    <col min="13" max="13" width="9.28125" style="128" customWidth="1"/>
    <col min="14" max="14" width="11.140625" style="128" customWidth="1"/>
    <col min="15" max="15" width="12.28125" style="128" bestFit="1" customWidth="1"/>
    <col min="16" max="16" width="9.28125" style="128" customWidth="1"/>
    <col min="17" max="17" width="10.7109375" style="128" bestFit="1" customWidth="1"/>
    <col min="18" max="18" width="12.7109375" style="128" bestFit="1" customWidth="1"/>
    <col min="19" max="19" width="10.140625" style="128" customWidth="1"/>
    <col min="20" max="21" width="11.140625" style="128" bestFit="1" customWidth="1"/>
    <col min="22" max="23" width="10.28125" style="128" customWidth="1"/>
    <col min="24" max="24" width="12.7109375" style="128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4" t="s">
        <v>28</v>
      </c>
      <c r="Y1" s="575"/>
    </row>
    <row r="2" ht="5.25" customHeight="1" thickBot="1"/>
    <row r="3" spans="1:25" ht="24" customHeight="1" thickTop="1">
      <c r="A3" s="576" t="s">
        <v>46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8"/>
    </row>
    <row r="4" spans="1:25" ht="21" customHeight="1" thickBot="1">
      <c r="A4" s="590" t="s">
        <v>45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2"/>
    </row>
    <row r="5" spans="1:25" s="174" customFormat="1" ht="19.5" customHeight="1" thickBot="1" thickTop="1">
      <c r="A5" s="579" t="s">
        <v>44</v>
      </c>
      <c r="B5" s="594" t="s">
        <v>36</v>
      </c>
      <c r="C5" s="595"/>
      <c r="D5" s="595"/>
      <c r="E5" s="595"/>
      <c r="F5" s="595"/>
      <c r="G5" s="595"/>
      <c r="H5" s="595"/>
      <c r="I5" s="595"/>
      <c r="J5" s="596"/>
      <c r="K5" s="596"/>
      <c r="L5" s="596"/>
      <c r="M5" s="597"/>
      <c r="N5" s="598" t="s">
        <v>35</v>
      </c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7"/>
    </row>
    <row r="6" spans="1:25" s="173" customFormat="1" ht="26.25" customHeight="1" thickBot="1">
      <c r="A6" s="580"/>
      <c r="B6" s="586" t="s">
        <v>153</v>
      </c>
      <c r="C6" s="587"/>
      <c r="D6" s="587"/>
      <c r="E6" s="587"/>
      <c r="F6" s="588"/>
      <c r="G6" s="583" t="s">
        <v>34</v>
      </c>
      <c r="H6" s="586" t="s">
        <v>154</v>
      </c>
      <c r="I6" s="587"/>
      <c r="J6" s="587"/>
      <c r="K6" s="587"/>
      <c r="L6" s="588"/>
      <c r="M6" s="583" t="s">
        <v>33</v>
      </c>
      <c r="N6" s="593" t="s">
        <v>155</v>
      </c>
      <c r="O6" s="587"/>
      <c r="P6" s="587"/>
      <c r="Q6" s="587"/>
      <c r="R6" s="587"/>
      <c r="S6" s="583" t="s">
        <v>34</v>
      </c>
      <c r="T6" s="593" t="s">
        <v>156</v>
      </c>
      <c r="U6" s="587"/>
      <c r="V6" s="587"/>
      <c r="W6" s="587"/>
      <c r="X6" s="587"/>
      <c r="Y6" s="583" t="s">
        <v>33</v>
      </c>
    </row>
    <row r="7" spans="1:25" s="168" customFormat="1" ht="26.25" customHeight="1">
      <c r="A7" s="581"/>
      <c r="B7" s="566" t="s">
        <v>22</v>
      </c>
      <c r="C7" s="567"/>
      <c r="D7" s="568" t="s">
        <v>21</v>
      </c>
      <c r="E7" s="569"/>
      <c r="F7" s="570" t="s">
        <v>17</v>
      </c>
      <c r="G7" s="584"/>
      <c r="H7" s="566" t="s">
        <v>22</v>
      </c>
      <c r="I7" s="567"/>
      <c r="J7" s="568" t="s">
        <v>21</v>
      </c>
      <c r="K7" s="569"/>
      <c r="L7" s="570" t="s">
        <v>17</v>
      </c>
      <c r="M7" s="584"/>
      <c r="N7" s="567" t="s">
        <v>22</v>
      </c>
      <c r="O7" s="567"/>
      <c r="P7" s="572" t="s">
        <v>21</v>
      </c>
      <c r="Q7" s="567"/>
      <c r="R7" s="570" t="s">
        <v>17</v>
      </c>
      <c r="S7" s="584"/>
      <c r="T7" s="573" t="s">
        <v>22</v>
      </c>
      <c r="U7" s="569"/>
      <c r="V7" s="568" t="s">
        <v>21</v>
      </c>
      <c r="W7" s="589"/>
      <c r="X7" s="570" t="s">
        <v>17</v>
      </c>
      <c r="Y7" s="584"/>
    </row>
    <row r="8" spans="1:25" s="168" customFormat="1" ht="31.5" thickBot="1">
      <c r="A8" s="582"/>
      <c r="B8" s="171" t="s">
        <v>19</v>
      </c>
      <c r="C8" s="169" t="s">
        <v>18</v>
      </c>
      <c r="D8" s="170" t="s">
        <v>19</v>
      </c>
      <c r="E8" s="169" t="s">
        <v>18</v>
      </c>
      <c r="F8" s="571"/>
      <c r="G8" s="585"/>
      <c r="H8" s="171" t="s">
        <v>19</v>
      </c>
      <c r="I8" s="169" t="s">
        <v>18</v>
      </c>
      <c r="J8" s="170" t="s">
        <v>19</v>
      </c>
      <c r="K8" s="169" t="s">
        <v>18</v>
      </c>
      <c r="L8" s="571"/>
      <c r="M8" s="585"/>
      <c r="N8" s="172" t="s">
        <v>19</v>
      </c>
      <c r="O8" s="169" t="s">
        <v>18</v>
      </c>
      <c r="P8" s="170" t="s">
        <v>19</v>
      </c>
      <c r="Q8" s="169" t="s">
        <v>18</v>
      </c>
      <c r="R8" s="571"/>
      <c r="S8" s="585"/>
      <c r="T8" s="171" t="s">
        <v>19</v>
      </c>
      <c r="U8" s="169" t="s">
        <v>18</v>
      </c>
      <c r="V8" s="170" t="s">
        <v>19</v>
      </c>
      <c r="W8" s="169" t="s">
        <v>18</v>
      </c>
      <c r="X8" s="571"/>
      <c r="Y8" s="585"/>
    </row>
    <row r="9" spans="1:25" s="157" customFormat="1" ht="18" customHeight="1" thickBot="1" thickTop="1">
      <c r="A9" s="167" t="s">
        <v>24</v>
      </c>
      <c r="B9" s="166">
        <f>SUM(B10:B35)</f>
        <v>373938</v>
      </c>
      <c r="C9" s="160">
        <f>SUM(C10:C35)</f>
        <v>362149</v>
      </c>
      <c r="D9" s="161">
        <f>SUM(D10:D35)</f>
        <v>2376</v>
      </c>
      <c r="E9" s="160">
        <f>SUM(E10:E35)</f>
        <v>2507</v>
      </c>
      <c r="F9" s="159">
        <f aca="true" t="shared" si="0" ref="F9:F35">SUM(B9:E9)</f>
        <v>740970</v>
      </c>
      <c r="G9" s="163">
        <f aca="true" t="shared" si="1" ref="G9:G35">F9/$F$9</f>
        <v>1</v>
      </c>
      <c r="H9" s="162">
        <f>SUM(H10:H35)</f>
        <v>335245</v>
      </c>
      <c r="I9" s="160">
        <f>SUM(I10:I35)</f>
        <v>322191</v>
      </c>
      <c r="J9" s="161">
        <f>SUM(J10:J35)</f>
        <v>3857</v>
      </c>
      <c r="K9" s="160">
        <f>SUM(K10:K35)</f>
        <v>3939</v>
      </c>
      <c r="L9" s="159">
        <f aca="true" t="shared" si="2" ref="L9:L35">SUM(H9:K9)</f>
        <v>665232</v>
      </c>
      <c r="M9" s="165">
        <f aca="true" t="shared" si="3" ref="M9:M35">IF(ISERROR(F9/L9-1),"         /0",(F9/L9-1))</f>
        <v>0.11385200952449681</v>
      </c>
      <c r="N9" s="164">
        <f>SUM(N10:N35)</f>
        <v>1882118</v>
      </c>
      <c r="O9" s="160">
        <f>SUM(O10:O35)</f>
        <v>1799034</v>
      </c>
      <c r="P9" s="161">
        <f>SUM(P10:P35)</f>
        <v>20060</v>
      </c>
      <c r="Q9" s="160">
        <f>SUM(Q10:Q35)</f>
        <v>17748</v>
      </c>
      <c r="R9" s="159">
        <f aca="true" t="shared" si="4" ref="R9:R35">SUM(N9:Q9)</f>
        <v>3718960</v>
      </c>
      <c r="S9" s="163">
        <f aca="true" t="shared" si="5" ref="S9:S35">R9/$R$9</f>
        <v>1</v>
      </c>
      <c r="T9" s="162">
        <f>SUM(T10:T35)</f>
        <v>1690490</v>
      </c>
      <c r="U9" s="160">
        <f>SUM(U10:U35)</f>
        <v>1606153</v>
      </c>
      <c r="V9" s="161">
        <f>SUM(V10:V35)</f>
        <v>20493</v>
      </c>
      <c r="W9" s="160">
        <f>SUM(W10:W35)</f>
        <v>21045</v>
      </c>
      <c r="X9" s="159">
        <f aca="true" t="shared" si="6" ref="X9:X35">SUM(T9:W9)</f>
        <v>3338181</v>
      </c>
      <c r="Y9" s="158">
        <f>IF(ISERROR(R9/X9-1),"         /0",(R9/X9-1))</f>
        <v>0.11406781118219778</v>
      </c>
    </row>
    <row r="10" spans="1:25" ht="19.5" customHeight="1" thickTop="1">
      <c r="A10" s="156" t="s">
        <v>157</v>
      </c>
      <c r="B10" s="154">
        <v>116264</v>
      </c>
      <c r="C10" s="150">
        <v>113870</v>
      </c>
      <c r="D10" s="151">
        <v>2312</v>
      </c>
      <c r="E10" s="150">
        <v>2430</v>
      </c>
      <c r="F10" s="149">
        <f t="shared" si="0"/>
        <v>234876</v>
      </c>
      <c r="G10" s="153">
        <f t="shared" si="1"/>
        <v>0.3169844932993239</v>
      </c>
      <c r="H10" s="152">
        <v>115981</v>
      </c>
      <c r="I10" s="150">
        <v>114726</v>
      </c>
      <c r="J10" s="151">
        <v>3220</v>
      </c>
      <c r="K10" s="150">
        <v>3326</v>
      </c>
      <c r="L10" s="149">
        <f t="shared" si="2"/>
        <v>237253</v>
      </c>
      <c r="M10" s="155">
        <f t="shared" si="3"/>
        <v>-0.010018840646904392</v>
      </c>
      <c r="N10" s="154">
        <v>579109</v>
      </c>
      <c r="O10" s="150">
        <v>555483</v>
      </c>
      <c r="P10" s="151">
        <v>16222</v>
      </c>
      <c r="Q10" s="150">
        <v>13792</v>
      </c>
      <c r="R10" s="149">
        <f t="shared" si="4"/>
        <v>1164606</v>
      </c>
      <c r="S10" s="153">
        <f t="shared" si="5"/>
        <v>0.31315367737216854</v>
      </c>
      <c r="T10" s="152">
        <v>589060</v>
      </c>
      <c r="U10" s="150">
        <v>573204</v>
      </c>
      <c r="V10" s="151">
        <v>16187</v>
      </c>
      <c r="W10" s="150">
        <v>16406</v>
      </c>
      <c r="X10" s="149">
        <f t="shared" si="6"/>
        <v>1194857</v>
      </c>
      <c r="Y10" s="148">
        <f aca="true" t="shared" si="7" ref="Y10:Y35">IF(ISERROR(R10/X10-1),"         /0",IF(R10/X10&gt;5,"  *  ",(R10/X10-1)))</f>
        <v>-0.02531767399780893</v>
      </c>
    </row>
    <row r="11" spans="1:25" ht="19.5" customHeight="1">
      <c r="A11" s="147" t="s">
        <v>162</v>
      </c>
      <c r="B11" s="145">
        <v>60426</v>
      </c>
      <c r="C11" s="141">
        <v>55780</v>
      </c>
      <c r="D11" s="142">
        <v>0</v>
      </c>
      <c r="E11" s="141">
        <v>0</v>
      </c>
      <c r="F11" s="140">
        <f t="shared" si="0"/>
        <v>116206</v>
      </c>
      <c r="G11" s="144">
        <f t="shared" si="1"/>
        <v>0.1568295612507929</v>
      </c>
      <c r="H11" s="143">
        <v>44962</v>
      </c>
      <c r="I11" s="141">
        <v>42633</v>
      </c>
      <c r="J11" s="142">
        <v>211</v>
      </c>
      <c r="K11" s="141">
        <v>207</v>
      </c>
      <c r="L11" s="140">
        <f t="shared" si="2"/>
        <v>88013</v>
      </c>
      <c r="M11" s="146">
        <f t="shared" si="3"/>
        <v>0.3203276788656222</v>
      </c>
      <c r="N11" s="145">
        <v>294150</v>
      </c>
      <c r="O11" s="141">
        <v>269480</v>
      </c>
      <c r="P11" s="142">
        <v>449</v>
      </c>
      <c r="Q11" s="141">
        <v>753</v>
      </c>
      <c r="R11" s="140">
        <f t="shared" si="4"/>
        <v>564832</v>
      </c>
      <c r="S11" s="144">
        <f t="shared" si="5"/>
        <v>0.1518790199410588</v>
      </c>
      <c r="T11" s="143">
        <v>244640</v>
      </c>
      <c r="U11" s="141">
        <v>228656</v>
      </c>
      <c r="V11" s="142">
        <v>1153</v>
      </c>
      <c r="W11" s="141">
        <v>1389</v>
      </c>
      <c r="X11" s="140">
        <f t="shared" si="6"/>
        <v>475838</v>
      </c>
      <c r="Y11" s="139">
        <f t="shared" si="7"/>
        <v>0.18702583652419524</v>
      </c>
    </row>
    <row r="12" spans="1:25" ht="19.5" customHeight="1">
      <c r="A12" s="147" t="s">
        <v>177</v>
      </c>
      <c r="B12" s="145">
        <v>24364</v>
      </c>
      <c r="C12" s="141">
        <v>22660</v>
      </c>
      <c r="D12" s="142">
        <v>0</v>
      </c>
      <c r="E12" s="141">
        <v>0</v>
      </c>
      <c r="F12" s="140">
        <f>SUM(B12:E12)</f>
        <v>47024</v>
      </c>
      <c r="G12" s="144">
        <f>F12/$F$9</f>
        <v>0.06346275827631348</v>
      </c>
      <c r="H12" s="143">
        <v>22889</v>
      </c>
      <c r="I12" s="141">
        <v>21149</v>
      </c>
      <c r="J12" s="142"/>
      <c r="K12" s="141"/>
      <c r="L12" s="140">
        <f>SUM(H12:K12)</f>
        <v>44038</v>
      </c>
      <c r="M12" s="146">
        <f>IF(ISERROR(F12/L12-1),"         /0",(F12/L12-1))</f>
        <v>0.06780507743312603</v>
      </c>
      <c r="N12" s="145">
        <v>115154</v>
      </c>
      <c r="O12" s="141">
        <v>115481</v>
      </c>
      <c r="P12" s="142"/>
      <c r="Q12" s="141"/>
      <c r="R12" s="140">
        <f>SUM(N12:Q12)</f>
        <v>230635</v>
      </c>
      <c r="S12" s="144">
        <f>R12/$R$9</f>
        <v>0.062015993718674035</v>
      </c>
      <c r="T12" s="143">
        <v>110626</v>
      </c>
      <c r="U12" s="141">
        <v>106623</v>
      </c>
      <c r="V12" s="142"/>
      <c r="W12" s="141"/>
      <c r="X12" s="140">
        <f>SUM(T12:W12)</f>
        <v>217249</v>
      </c>
      <c r="Y12" s="139">
        <f>IF(ISERROR(R12/X12-1),"         /0",IF(R12/X12&gt;5,"  *  ",(R12/X12-1)))</f>
        <v>0.06161593379025909</v>
      </c>
    </row>
    <row r="13" spans="1:25" ht="19.5" customHeight="1">
      <c r="A13" s="147" t="s">
        <v>178</v>
      </c>
      <c r="B13" s="145">
        <v>19556</v>
      </c>
      <c r="C13" s="141">
        <v>21355</v>
      </c>
      <c r="D13" s="142">
        <v>0</v>
      </c>
      <c r="E13" s="141">
        <v>0</v>
      </c>
      <c r="F13" s="140">
        <f aca="true" t="shared" si="8" ref="F13:F21">SUM(B13:E13)</f>
        <v>40911</v>
      </c>
      <c r="G13" s="144">
        <f aca="true" t="shared" si="9" ref="G13:G18">F13/$F$9</f>
        <v>0.05521276165026924</v>
      </c>
      <c r="H13" s="143">
        <v>18045</v>
      </c>
      <c r="I13" s="141">
        <v>18138</v>
      </c>
      <c r="J13" s="142"/>
      <c r="K13" s="141"/>
      <c r="L13" s="140">
        <f aca="true" t="shared" si="10" ref="L13:L21">SUM(H13:K13)</f>
        <v>36183</v>
      </c>
      <c r="M13" s="146">
        <f aca="true" t="shared" si="11" ref="M13:M21">IF(ISERROR(F13/L13-1),"         /0",(F13/L13-1))</f>
        <v>0.1306690987480308</v>
      </c>
      <c r="N13" s="145">
        <v>104824</v>
      </c>
      <c r="O13" s="141">
        <v>101963</v>
      </c>
      <c r="P13" s="142"/>
      <c r="Q13" s="141"/>
      <c r="R13" s="140">
        <f aca="true" t="shared" si="12" ref="R13:R21">SUM(N13:Q13)</f>
        <v>206787</v>
      </c>
      <c r="S13" s="144">
        <f aca="true" t="shared" si="13" ref="S13:S18">R13/$R$9</f>
        <v>0.05560344827586207</v>
      </c>
      <c r="T13" s="143">
        <v>96092</v>
      </c>
      <c r="U13" s="141">
        <v>92760</v>
      </c>
      <c r="V13" s="142"/>
      <c r="W13" s="141"/>
      <c r="X13" s="140">
        <f aca="true" t="shared" si="14" ref="X13:X21">SUM(T13:W13)</f>
        <v>188852</v>
      </c>
      <c r="Y13" s="139">
        <f aca="true" t="shared" si="15" ref="Y13:Y21">IF(ISERROR(R13/X13-1),"         /0",IF(R13/X13&gt;5,"  *  ",(R13/X13-1)))</f>
        <v>0.09496854679855127</v>
      </c>
    </row>
    <row r="14" spans="1:25" ht="19.5" customHeight="1">
      <c r="A14" s="147" t="s">
        <v>158</v>
      </c>
      <c r="B14" s="145">
        <v>18658</v>
      </c>
      <c r="C14" s="141">
        <v>18668</v>
      </c>
      <c r="D14" s="142">
        <v>0</v>
      </c>
      <c r="E14" s="141">
        <v>0</v>
      </c>
      <c r="F14" s="140">
        <f t="shared" si="8"/>
        <v>37326</v>
      </c>
      <c r="G14" s="144">
        <f t="shared" si="9"/>
        <v>0.05037450908943682</v>
      </c>
      <c r="H14" s="143">
        <v>10108</v>
      </c>
      <c r="I14" s="141">
        <v>10251</v>
      </c>
      <c r="J14" s="142"/>
      <c r="K14" s="141"/>
      <c r="L14" s="140">
        <f t="shared" si="10"/>
        <v>20359</v>
      </c>
      <c r="M14" s="146">
        <f t="shared" si="11"/>
        <v>0.8333906380470553</v>
      </c>
      <c r="N14" s="145">
        <v>91343</v>
      </c>
      <c r="O14" s="141">
        <v>88641</v>
      </c>
      <c r="P14" s="142">
        <v>617</v>
      </c>
      <c r="Q14" s="141">
        <v>619</v>
      </c>
      <c r="R14" s="140">
        <f t="shared" si="12"/>
        <v>181220</v>
      </c>
      <c r="S14" s="144">
        <f t="shared" si="13"/>
        <v>0.048728676834383804</v>
      </c>
      <c r="T14" s="143">
        <v>34958</v>
      </c>
      <c r="U14" s="141">
        <v>34841</v>
      </c>
      <c r="V14" s="142">
        <v>252</v>
      </c>
      <c r="W14" s="141">
        <v>251</v>
      </c>
      <c r="X14" s="140">
        <f t="shared" si="14"/>
        <v>70302</v>
      </c>
      <c r="Y14" s="139">
        <f t="shared" si="15"/>
        <v>1.5777360530283633</v>
      </c>
    </row>
    <row r="15" spans="1:25" ht="19.5" customHeight="1">
      <c r="A15" s="147" t="s">
        <v>179</v>
      </c>
      <c r="B15" s="145">
        <v>16164</v>
      </c>
      <c r="C15" s="141">
        <v>15148</v>
      </c>
      <c r="D15" s="142">
        <v>0</v>
      </c>
      <c r="E15" s="141">
        <v>0</v>
      </c>
      <c r="F15" s="140">
        <f t="shared" si="8"/>
        <v>31312</v>
      </c>
      <c r="G15" s="144">
        <f t="shared" si="9"/>
        <v>0.04225812111151599</v>
      </c>
      <c r="H15" s="143">
        <v>11126</v>
      </c>
      <c r="I15" s="141">
        <v>10269</v>
      </c>
      <c r="J15" s="142"/>
      <c r="K15" s="141"/>
      <c r="L15" s="140">
        <f t="shared" si="10"/>
        <v>21395</v>
      </c>
      <c r="M15" s="146">
        <f t="shared" si="11"/>
        <v>0.46351951390511803</v>
      </c>
      <c r="N15" s="145">
        <v>81059</v>
      </c>
      <c r="O15" s="141">
        <v>78065</v>
      </c>
      <c r="P15" s="142"/>
      <c r="Q15" s="141"/>
      <c r="R15" s="140">
        <f t="shared" si="12"/>
        <v>159124</v>
      </c>
      <c r="S15" s="144">
        <f t="shared" si="13"/>
        <v>0.04278723083872911</v>
      </c>
      <c r="T15" s="143">
        <v>55608</v>
      </c>
      <c r="U15" s="141">
        <v>51446</v>
      </c>
      <c r="V15" s="142"/>
      <c r="W15" s="141"/>
      <c r="X15" s="140">
        <f t="shared" si="14"/>
        <v>107054</v>
      </c>
      <c r="Y15" s="139">
        <f t="shared" si="15"/>
        <v>0.4863900461449362</v>
      </c>
    </row>
    <row r="16" spans="1:25" ht="19.5" customHeight="1">
      <c r="A16" s="147" t="s">
        <v>180</v>
      </c>
      <c r="B16" s="145">
        <v>12800</v>
      </c>
      <c r="C16" s="141">
        <v>12956</v>
      </c>
      <c r="D16" s="142">
        <v>0</v>
      </c>
      <c r="E16" s="141">
        <v>0</v>
      </c>
      <c r="F16" s="140">
        <f t="shared" si="8"/>
        <v>25756</v>
      </c>
      <c r="G16" s="144">
        <f t="shared" si="9"/>
        <v>0.03475984182895394</v>
      </c>
      <c r="H16" s="143">
        <v>9955</v>
      </c>
      <c r="I16" s="141">
        <v>9740</v>
      </c>
      <c r="J16" s="142"/>
      <c r="K16" s="141"/>
      <c r="L16" s="140">
        <f t="shared" si="10"/>
        <v>19695</v>
      </c>
      <c r="M16" s="146">
        <f t="shared" si="11"/>
        <v>0.3077430820005078</v>
      </c>
      <c r="N16" s="145">
        <v>67662</v>
      </c>
      <c r="O16" s="141">
        <v>65849</v>
      </c>
      <c r="P16" s="142"/>
      <c r="Q16" s="141"/>
      <c r="R16" s="140">
        <f t="shared" si="12"/>
        <v>133511</v>
      </c>
      <c r="S16" s="144">
        <f t="shared" si="13"/>
        <v>0.035900090347839184</v>
      </c>
      <c r="T16" s="143">
        <v>45464</v>
      </c>
      <c r="U16" s="141">
        <v>43402</v>
      </c>
      <c r="V16" s="142"/>
      <c r="W16" s="141"/>
      <c r="X16" s="140">
        <f t="shared" si="14"/>
        <v>88866</v>
      </c>
      <c r="Y16" s="139">
        <f t="shared" si="15"/>
        <v>0.5023856142956811</v>
      </c>
    </row>
    <row r="17" spans="1:25" ht="19.5" customHeight="1">
      <c r="A17" s="147" t="s">
        <v>181</v>
      </c>
      <c r="B17" s="145">
        <v>11233</v>
      </c>
      <c r="C17" s="141">
        <v>11160</v>
      </c>
      <c r="D17" s="142">
        <v>0</v>
      </c>
      <c r="E17" s="141">
        <v>0</v>
      </c>
      <c r="F17" s="140">
        <f t="shared" si="8"/>
        <v>22393</v>
      </c>
      <c r="G17" s="144">
        <f t="shared" si="9"/>
        <v>0.030221196539670973</v>
      </c>
      <c r="H17" s="143">
        <v>10696</v>
      </c>
      <c r="I17" s="141">
        <v>10217</v>
      </c>
      <c r="J17" s="142"/>
      <c r="K17" s="141"/>
      <c r="L17" s="140">
        <f t="shared" si="10"/>
        <v>20913</v>
      </c>
      <c r="M17" s="146">
        <f t="shared" si="11"/>
        <v>0.07076937789891447</v>
      </c>
      <c r="N17" s="145">
        <v>61542</v>
      </c>
      <c r="O17" s="141">
        <v>59999</v>
      </c>
      <c r="P17" s="142"/>
      <c r="Q17" s="141"/>
      <c r="R17" s="140">
        <f t="shared" si="12"/>
        <v>121541</v>
      </c>
      <c r="S17" s="144">
        <f t="shared" si="13"/>
        <v>0.03268144857702153</v>
      </c>
      <c r="T17" s="143">
        <v>58320</v>
      </c>
      <c r="U17" s="141">
        <v>55421</v>
      </c>
      <c r="V17" s="142"/>
      <c r="W17" s="141"/>
      <c r="X17" s="140">
        <f t="shared" si="14"/>
        <v>113741</v>
      </c>
      <c r="Y17" s="139">
        <f t="shared" si="15"/>
        <v>0.06857685443243855</v>
      </c>
    </row>
    <row r="18" spans="1:25" ht="19.5" customHeight="1">
      <c r="A18" s="147" t="s">
        <v>182</v>
      </c>
      <c r="B18" s="145">
        <v>11092</v>
      </c>
      <c r="C18" s="141">
        <v>11057</v>
      </c>
      <c r="D18" s="142">
        <v>0</v>
      </c>
      <c r="E18" s="141">
        <v>0</v>
      </c>
      <c r="F18" s="140">
        <f t="shared" si="8"/>
        <v>22149</v>
      </c>
      <c r="G18" s="144">
        <f t="shared" si="9"/>
        <v>0.029891898457427426</v>
      </c>
      <c r="H18" s="143">
        <v>10165</v>
      </c>
      <c r="I18" s="141">
        <v>9782</v>
      </c>
      <c r="J18" s="142"/>
      <c r="K18" s="141"/>
      <c r="L18" s="140">
        <f t="shared" si="10"/>
        <v>19947</v>
      </c>
      <c r="M18" s="146">
        <f t="shared" si="11"/>
        <v>0.11039254023161371</v>
      </c>
      <c r="N18" s="145">
        <v>57930</v>
      </c>
      <c r="O18" s="141">
        <v>56520</v>
      </c>
      <c r="P18" s="142"/>
      <c r="Q18" s="141"/>
      <c r="R18" s="140">
        <f t="shared" si="12"/>
        <v>114450</v>
      </c>
      <c r="S18" s="144">
        <f t="shared" si="13"/>
        <v>0.030774732720975757</v>
      </c>
      <c r="T18" s="143">
        <v>51213</v>
      </c>
      <c r="U18" s="141">
        <v>47907</v>
      </c>
      <c r="V18" s="142"/>
      <c r="W18" s="141"/>
      <c r="X18" s="140">
        <f t="shared" si="14"/>
        <v>99120</v>
      </c>
      <c r="Y18" s="139">
        <f t="shared" si="15"/>
        <v>0.15466101694915246</v>
      </c>
    </row>
    <row r="19" spans="1:25" ht="19.5" customHeight="1">
      <c r="A19" s="147" t="s">
        <v>183</v>
      </c>
      <c r="B19" s="145">
        <v>10903</v>
      </c>
      <c r="C19" s="141">
        <v>10805</v>
      </c>
      <c r="D19" s="142">
        <v>0</v>
      </c>
      <c r="E19" s="141">
        <v>0</v>
      </c>
      <c r="F19" s="140">
        <f t="shared" si="8"/>
        <v>21708</v>
      </c>
      <c r="G19" s="144">
        <f t="shared" si="1"/>
        <v>0.029296732661241345</v>
      </c>
      <c r="H19" s="143">
        <v>9848</v>
      </c>
      <c r="I19" s="141">
        <v>9667</v>
      </c>
      <c r="J19" s="142"/>
      <c r="K19" s="141"/>
      <c r="L19" s="140">
        <f t="shared" si="10"/>
        <v>19515</v>
      </c>
      <c r="M19" s="146">
        <f t="shared" si="11"/>
        <v>0.11237509607993856</v>
      </c>
      <c r="N19" s="145">
        <v>55244</v>
      </c>
      <c r="O19" s="141">
        <v>52395</v>
      </c>
      <c r="P19" s="142">
        <v>0</v>
      </c>
      <c r="Q19" s="141"/>
      <c r="R19" s="140">
        <f t="shared" si="12"/>
        <v>107639</v>
      </c>
      <c r="S19" s="144">
        <f t="shared" si="5"/>
        <v>0.02894330673091402</v>
      </c>
      <c r="T19" s="143">
        <v>53452</v>
      </c>
      <c r="U19" s="141">
        <v>49428</v>
      </c>
      <c r="V19" s="142"/>
      <c r="W19" s="141"/>
      <c r="X19" s="140">
        <f t="shared" si="14"/>
        <v>102880</v>
      </c>
      <c r="Y19" s="139">
        <f t="shared" si="15"/>
        <v>0.04625777604976666</v>
      </c>
    </row>
    <row r="20" spans="1:25" ht="19.5" customHeight="1">
      <c r="A20" s="147" t="s">
        <v>184</v>
      </c>
      <c r="B20" s="145">
        <v>10246</v>
      </c>
      <c r="C20" s="141">
        <v>10016</v>
      </c>
      <c r="D20" s="142">
        <v>0</v>
      </c>
      <c r="E20" s="141">
        <v>0</v>
      </c>
      <c r="F20" s="140">
        <f t="shared" si="8"/>
        <v>20262</v>
      </c>
      <c r="G20" s="144">
        <f t="shared" si="1"/>
        <v>0.027345236649257056</v>
      </c>
      <c r="H20" s="143">
        <v>7012</v>
      </c>
      <c r="I20" s="141">
        <v>6771</v>
      </c>
      <c r="J20" s="142"/>
      <c r="K20" s="141"/>
      <c r="L20" s="140">
        <f t="shared" si="10"/>
        <v>13783</v>
      </c>
      <c r="M20" s="146">
        <f t="shared" si="11"/>
        <v>0.470071827613727</v>
      </c>
      <c r="N20" s="145">
        <v>51013</v>
      </c>
      <c r="O20" s="141">
        <v>47082</v>
      </c>
      <c r="P20" s="142">
        <v>117</v>
      </c>
      <c r="Q20" s="141">
        <v>116</v>
      </c>
      <c r="R20" s="140">
        <f t="shared" si="12"/>
        <v>98328</v>
      </c>
      <c r="S20" s="144">
        <f t="shared" si="5"/>
        <v>0.026439649794566224</v>
      </c>
      <c r="T20" s="143">
        <v>28588</v>
      </c>
      <c r="U20" s="141">
        <v>28243</v>
      </c>
      <c r="V20" s="142">
        <v>261</v>
      </c>
      <c r="W20" s="141">
        <v>138</v>
      </c>
      <c r="X20" s="140">
        <f t="shared" si="14"/>
        <v>57230</v>
      </c>
      <c r="Y20" s="139">
        <f t="shared" si="15"/>
        <v>0.7181198672025162</v>
      </c>
    </row>
    <row r="21" spans="1:25" ht="19.5" customHeight="1">
      <c r="A21" s="147" t="s">
        <v>185</v>
      </c>
      <c r="B21" s="145">
        <v>8940</v>
      </c>
      <c r="C21" s="141">
        <v>7561</v>
      </c>
      <c r="D21" s="142">
        <v>0</v>
      </c>
      <c r="E21" s="141">
        <v>0</v>
      </c>
      <c r="F21" s="140">
        <f t="shared" si="8"/>
        <v>16501</v>
      </c>
      <c r="G21" s="144">
        <f t="shared" si="1"/>
        <v>0.02226945760287191</v>
      </c>
      <c r="H21" s="143">
        <v>8689</v>
      </c>
      <c r="I21" s="141">
        <v>6983</v>
      </c>
      <c r="J21" s="142"/>
      <c r="K21" s="141"/>
      <c r="L21" s="140">
        <f t="shared" si="10"/>
        <v>15672</v>
      </c>
      <c r="M21" s="146">
        <f t="shared" si="11"/>
        <v>0.052896886166411416</v>
      </c>
      <c r="N21" s="145">
        <v>45748</v>
      </c>
      <c r="O21" s="141">
        <v>40756</v>
      </c>
      <c r="P21" s="142"/>
      <c r="Q21" s="141"/>
      <c r="R21" s="140">
        <f t="shared" si="12"/>
        <v>86504</v>
      </c>
      <c r="S21" s="144">
        <f t="shared" si="5"/>
        <v>0.02326026631101168</v>
      </c>
      <c r="T21" s="143">
        <v>45593</v>
      </c>
      <c r="U21" s="141">
        <v>38947</v>
      </c>
      <c r="V21" s="142"/>
      <c r="W21" s="141"/>
      <c r="X21" s="140">
        <f t="shared" si="14"/>
        <v>84540</v>
      </c>
      <c r="Y21" s="139">
        <f t="shared" si="15"/>
        <v>0.023231606340194055</v>
      </c>
    </row>
    <row r="22" spans="1:25" ht="19.5" customHeight="1">
      <c r="A22" s="147" t="s">
        <v>186</v>
      </c>
      <c r="B22" s="145">
        <v>7952</v>
      </c>
      <c r="C22" s="141">
        <v>6734</v>
      </c>
      <c r="D22" s="142">
        <v>0</v>
      </c>
      <c r="E22" s="141">
        <v>0</v>
      </c>
      <c r="F22" s="140">
        <f t="shared" si="0"/>
        <v>14686</v>
      </c>
      <c r="G22" s="144">
        <f t="shared" si="1"/>
        <v>0.01981996572060947</v>
      </c>
      <c r="H22" s="143">
        <v>8005</v>
      </c>
      <c r="I22" s="141">
        <v>6412</v>
      </c>
      <c r="J22" s="142"/>
      <c r="K22" s="141"/>
      <c r="L22" s="140">
        <f t="shared" si="2"/>
        <v>14417</v>
      </c>
      <c r="M22" s="146">
        <f t="shared" si="3"/>
        <v>0.01865852812651725</v>
      </c>
      <c r="N22" s="145">
        <v>37737</v>
      </c>
      <c r="O22" s="141">
        <v>32802</v>
      </c>
      <c r="P22" s="142"/>
      <c r="Q22" s="141"/>
      <c r="R22" s="140">
        <f t="shared" si="4"/>
        <v>70539</v>
      </c>
      <c r="S22" s="144">
        <f t="shared" si="5"/>
        <v>0.018967399488028912</v>
      </c>
      <c r="T22" s="143">
        <v>37660</v>
      </c>
      <c r="U22" s="141">
        <v>31377</v>
      </c>
      <c r="V22" s="142"/>
      <c r="W22" s="141"/>
      <c r="X22" s="140">
        <f t="shared" si="6"/>
        <v>69037</v>
      </c>
      <c r="Y22" s="139">
        <f t="shared" si="7"/>
        <v>0.0217564494401552</v>
      </c>
    </row>
    <row r="23" spans="1:25" ht="19.5" customHeight="1">
      <c r="A23" s="147" t="s">
        <v>187</v>
      </c>
      <c r="B23" s="145">
        <v>7476</v>
      </c>
      <c r="C23" s="141">
        <v>6404</v>
      </c>
      <c r="D23" s="142">
        <v>0</v>
      </c>
      <c r="E23" s="141">
        <v>0</v>
      </c>
      <c r="F23" s="140">
        <f t="shared" si="0"/>
        <v>13880</v>
      </c>
      <c r="G23" s="144">
        <f t="shared" si="1"/>
        <v>0.01873220238336235</v>
      </c>
      <c r="H23" s="143">
        <v>6285</v>
      </c>
      <c r="I23" s="141">
        <v>5397</v>
      </c>
      <c r="J23" s="142"/>
      <c r="K23" s="141"/>
      <c r="L23" s="140">
        <f t="shared" si="2"/>
        <v>11682</v>
      </c>
      <c r="M23" s="146">
        <f t="shared" si="3"/>
        <v>0.18815271357644248</v>
      </c>
      <c r="N23" s="145">
        <v>34058</v>
      </c>
      <c r="O23" s="141">
        <v>31796</v>
      </c>
      <c r="P23" s="142"/>
      <c r="Q23" s="141"/>
      <c r="R23" s="140">
        <f t="shared" si="4"/>
        <v>65854</v>
      </c>
      <c r="S23" s="144">
        <f t="shared" si="5"/>
        <v>0.01770763869468884</v>
      </c>
      <c r="T23" s="143">
        <v>32482</v>
      </c>
      <c r="U23" s="141">
        <v>29782</v>
      </c>
      <c r="V23" s="142"/>
      <c r="W23" s="141"/>
      <c r="X23" s="140">
        <f t="shared" si="6"/>
        <v>62264</v>
      </c>
      <c r="Y23" s="139">
        <f t="shared" si="7"/>
        <v>0.05765771553385579</v>
      </c>
    </row>
    <row r="24" spans="1:25" ht="19.5" customHeight="1">
      <c r="A24" s="147" t="s">
        <v>188</v>
      </c>
      <c r="B24" s="145">
        <v>6573</v>
      </c>
      <c r="C24" s="141">
        <v>6062</v>
      </c>
      <c r="D24" s="142">
        <v>0</v>
      </c>
      <c r="E24" s="141">
        <v>0</v>
      </c>
      <c r="F24" s="140">
        <f t="shared" si="0"/>
        <v>12635</v>
      </c>
      <c r="G24" s="144">
        <f t="shared" si="1"/>
        <v>0.0170519724145377</v>
      </c>
      <c r="H24" s="143">
        <v>6596</v>
      </c>
      <c r="I24" s="141">
        <v>6146</v>
      </c>
      <c r="J24" s="142"/>
      <c r="K24" s="141"/>
      <c r="L24" s="140">
        <f t="shared" si="2"/>
        <v>12742</v>
      </c>
      <c r="M24" s="146">
        <f t="shared" si="3"/>
        <v>-0.008397425835818595</v>
      </c>
      <c r="N24" s="145">
        <v>32532</v>
      </c>
      <c r="O24" s="141">
        <v>29616</v>
      </c>
      <c r="P24" s="142"/>
      <c r="Q24" s="141"/>
      <c r="R24" s="140">
        <f t="shared" si="4"/>
        <v>62148</v>
      </c>
      <c r="S24" s="144">
        <f t="shared" si="5"/>
        <v>0.016711123539914385</v>
      </c>
      <c r="T24" s="143">
        <v>29601</v>
      </c>
      <c r="U24" s="141">
        <v>26695</v>
      </c>
      <c r="V24" s="142"/>
      <c r="W24" s="141"/>
      <c r="X24" s="140">
        <f t="shared" si="6"/>
        <v>56296</v>
      </c>
      <c r="Y24" s="139">
        <f t="shared" si="7"/>
        <v>0.10395054710814278</v>
      </c>
    </row>
    <row r="25" spans="1:25" ht="19.5" customHeight="1">
      <c r="A25" s="147" t="s">
        <v>189</v>
      </c>
      <c r="B25" s="145">
        <v>6128</v>
      </c>
      <c r="C25" s="141">
        <v>6102</v>
      </c>
      <c r="D25" s="142">
        <v>0</v>
      </c>
      <c r="E25" s="141">
        <v>0</v>
      </c>
      <c r="F25" s="140">
        <f t="shared" si="0"/>
        <v>12230</v>
      </c>
      <c r="G25" s="144">
        <f t="shared" si="1"/>
        <v>0.016505391581305585</v>
      </c>
      <c r="H25" s="143">
        <v>5280</v>
      </c>
      <c r="I25" s="141">
        <v>4764</v>
      </c>
      <c r="J25" s="142">
        <v>372</v>
      </c>
      <c r="K25" s="141">
        <v>345</v>
      </c>
      <c r="L25" s="140">
        <f t="shared" si="2"/>
        <v>10761</v>
      </c>
      <c r="M25" s="146">
        <f t="shared" si="3"/>
        <v>0.13651147662856622</v>
      </c>
      <c r="N25" s="145">
        <v>35417</v>
      </c>
      <c r="O25" s="141">
        <v>33374</v>
      </c>
      <c r="P25" s="142">
        <v>1923</v>
      </c>
      <c r="Q25" s="141">
        <v>1828</v>
      </c>
      <c r="R25" s="140">
        <f t="shared" si="4"/>
        <v>72542</v>
      </c>
      <c r="S25" s="144">
        <f t="shared" si="5"/>
        <v>0.0195059909221933</v>
      </c>
      <c r="T25" s="143">
        <v>30237</v>
      </c>
      <c r="U25" s="141">
        <v>27928</v>
      </c>
      <c r="V25" s="142">
        <v>2037</v>
      </c>
      <c r="W25" s="141">
        <v>2176</v>
      </c>
      <c r="X25" s="140">
        <f t="shared" si="6"/>
        <v>62378</v>
      </c>
      <c r="Y25" s="139">
        <f t="shared" si="7"/>
        <v>0.16294206290679414</v>
      </c>
    </row>
    <row r="26" spans="1:25" ht="19.5" customHeight="1">
      <c r="A26" s="147" t="s">
        <v>190</v>
      </c>
      <c r="B26" s="145">
        <v>5875</v>
      </c>
      <c r="C26" s="141">
        <v>5732</v>
      </c>
      <c r="D26" s="142">
        <v>0</v>
      </c>
      <c r="E26" s="141">
        <v>0</v>
      </c>
      <c r="F26" s="140">
        <f t="shared" si="0"/>
        <v>11607</v>
      </c>
      <c r="G26" s="144">
        <f t="shared" si="1"/>
        <v>0.015664601805741123</v>
      </c>
      <c r="H26" s="143">
        <v>4024</v>
      </c>
      <c r="I26" s="141">
        <v>3960</v>
      </c>
      <c r="J26" s="142"/>
      <c r="K26" s="141"/>
      <c r="L26" s="140">
        <f t="shared" si="2"/>
        <v>7984</v>
      </c>
      <c r="M26" s="146" t="s">
        <v>50</v>
      </c>
      <c r="N26" s="145">
        <v>29601</v>
      </c>
      <c r="O26" s="141">
        <v>30064</v>
      </c>
      <c r="P26" s="142"/>
      <c r="Q26" s="141"/>
      <c r="R26" s="140">
        <f t="shared" si="4"/>
        <v>59665</v>
      </c>
      <c r="S26" s="144">
        <f t="shared" si="5"/>
        <v>0.01604346376406307</v>
      </c>
      <c r="T26" s="143">
        <v>17752</v>
      </c>
      <c r="U26" s="141">
        <v>18119</v>
      </c>
      <c r="V26" s="142">
        <v>138</v>
      </c>
      <c r="W26" s="141">
        <v>135</v>
      </c>
      <c r="X26" s="140">
        <f t="shared" si="6"/>
        <v>36144</v>
      </c>
      <c r="Y26" s="139">
        <f t="shared" si="7"/>
        <v>0.6507580787959275</v>
      </c>
    </row>
    <row r="27" spans="1:25" ht="19.5" customHeight="1">
      <c r="A27" s="147" t="s">
        <v>191</v>
      </c>
      <c r="B27" s="145">
        <v>5214</v>
      </c>
      <c r="C27" s="141">
        <v>6202</v>
      </c>
      <c r="D27" s="142">
        <v>0</v>
      </c>
      <c r="E27" s="141">
        <v>0</v>
      </c>
      <c r="F27" s="140">
        <f t="shared" si="0"/>
        <v>11416</v>
      </c>
      <c r="G27" s="144">
        <f t="shared" si="1"/>
        <v>0.01540683158562425</v>
      </c>
      <c r="H27" s="143">
        <v>7673</v>
      </c>
      <c r="I27" s="141">
        <v>8939</v>
      </c>
      <c r="J27" s="142"/>
      <c r="K27" s="141"/>
      <c r="L27" s="140">
        <f t="shared" si="2"/>
        <v>16612</v>
      </c>
      <c r="M27" s="146">
        <f t="shared" si="3"/>
        <v>-0.3127859378762341</v>
      </c>
      <c r="N27" s="145">
        <v>29863</v>
      </c>
      <c r="O27" s="141">
        <v>33821</v>
      </c>
      <c r="P27" s="142"/>
      <c r="Q27" s="141"/>
      <c r="R27" s="140">
        <f t="shared" si="4"/>
        <v>63684</v>
      </c>
      <c r="S27" s="144">
        <f t="shared" si="5"/>
        <v>0.017124142233312538</v>
      </c>
      <c r="T27" s="143">
        <v>33420</v>
      </c>
      <c r="U27" s="141">
        <v>33799</v>
      </c>
      <c r="V27" s="142"/>
      <c r="W27" s="141"/>
      <c r="X27" s="140">
        <f t="shared" si="6"/>
        <v>67219</v>
      </c>
      <c r="Y27" s="139">
        <f t="shared" si="7"/>
        <v>-0.05258929766881393</v>
      </c>
    </row>
    <row r="28" spans="1:25" ht="19.5" customHeight="1">
      <c r="A28" s="147" t="s">
        <v>192</v>
      </c>
      <c r="B28" s="145">
        <v>2743</v>
      </c>
      <c r="C28" s="141">
        <v>3170</v>
      </c>
      <c r="D28" s="142">
        <v>0</v>
      </c>
      <c r="E28" s="141">
        <v>0</v>
      </c>
      <c r="F28" s="140">
        <f t="shared" si="0"/>
        <v>5913</v>
      </c>
      <c r="G28" s="144">
        <f t="shared" si="1"/>
        <v>0.007980080165188874</v>
      </c>
      <c r="H28" s="143">
        <v>1355</v>
      </c>
      <c r="I28" s="141">
        <v>1479</v>
      </c>
      <c r="J28" s="142"/>
      <c r="K28" s="141"/>
      <c r="L28" s="140">
        <f t="shared" si="2"/>
        <v>2834</v>
      </c>
      <c r="M28" s="146">
        <f t="shared" si="3"/>
        <v>1.0864502470007058</v>
      </c>
      <c r="N28" s="145">
        <v>16251</v>
      </c>
      <c r="O28" s="141">
        <v>18378</v>
      </c>
      <c r="P28" s="142"/>
      <c r="Q28" s="141"/>
      <c r="R28" s="140">
        <f t="shared" si="4"/>
        <v>34629</v>
      </c>
      <c r="S28" s="144">
        <f t="shared" si="5"/>
        <v>0.009311474175575967</v>
      </c>
      <c r="T28" s="143">
        <v>7357</v>
      </c>
      <c r="U28" s="141">
        <v>7470</v>
      </c>
      <c r="V28" s="142"/>
      <c r="W28" s="141"/>
      <c r="X28" s="140">
        <f t="shared" si="6"/>
        <v>14827</v>
      </c>
      <c r="Y28" s="139">
        <f t="shared" si="7"/>
        <v>1.3355365212113037</v>
      </c>
    </row>
    <row r="29" spans="1:25" ht="19.5" customHeight="1">
      <c r="A29" s="147" t="s">
        <v>193</v>
      </c>
      <c r="B29" s="145">
        <v>2906</v>
      </c>
      <c r="C29" s="141">
        <v>2636</v>
      </c>
      <c r="D29" s="142">
        <v>0</v>
      </c>
      <c r="E29" s="141">
        <v>0</v>
      </c>
      <c r="F29" s="140">
        <f t="shared" si="0"/>
        <v>5542</v>
      </c>
      <c r="G29" s="144">
        <f t="shared" si="1"/>
        <v>0.007479385130302172</v>
      </c>
      <c r="H29" s="143">
        <v>3490</v>
      </c>
      <c r="I29" s="141">
        <v>3237</v>
      </c>
      <c r="J29" s="142"/>
      <c r="K29" s="141"/>
      <c r="L29" s="140">
        <f t="shared" si="2"/>
        <v>6727</v>
      </c>
      <c r="M29" s="146">
        <f t="shared" si="3"/>
        <v>-0.17615579009959859</v>
      </c>
      <c r="N29" s="145">
        <v>18136</v>
      </c>
      <c r="O29" s="141">
        <v>16609</v>
      </c>
      <c r="P29" s="142"/>
      <c r="Q29" s="141"/>
      <c r="R29" s="140">
        <f t="shared" si="4"/>
        <v>34745</v>
      </c>
      <c r="S29" s="144">
        <f t="shared" si="5"/>
        <v>0.009342665691483641</v>
      </c>
      <c r="T29" s="143">
        <v>19735</v>
      </c>
      <c r="U29" s="141">
        <v>18301</v>
      </c>
      <c r="V29" s="142"/>
      <c r="W29" s="141"/>
      <c r="X29" s="140">
        <f t="shared" si="6"/>
        <v>38036</v>
      </c>
      <c r="Y29" s="139">
        <f t="shared" si="7"/>
        <v>-0.08652329372173728</v>
      </c>
    </row>
    <row r="30" spans="1:25" ht="19.5" customHeight="1">
      <c r="A30" s="147" t="s">
        <v>194</v>
      </c>
      <c r="B30" s="145">
        <v>2775</v>
      </c>
      <c r="C30" s="141">
        <v>2471</v>
      </c>
      <c r="D30" s="142">
        <v>0</v>
      </c>
      <c r="E30" s="141">
        <v>0</v>
      </c>
      <c r="F30" s="140">
        <f t="shared" si="0"/>
        <v>5246</v>
      </c>
      <c r="G30" s="144">
        <f t="shared" si="1"/>
        <v>0.007079908768236231</v>
      </c>
      <c r="H30" s="143">
        <v>2933</v>
      </c>
      <c r="I30" s="141">
        <v>2324</v>
      </c>
      <c r="J30" s="142"/>
      <c r="K30" s="141"/>
      <c r="L30" s="140">
        <f t="shared" si="2"/>
        <v>5257</v>
      </c>
      <c r="M30" s="146">
        <f t="shared" si="3"/>
        <v>-0.0020924481643522785</v>
      </c>
      <c r="N30" s="145">
        <v>15371</v>
      </c>
      <c r="O30" s="141">
        <v>12943</v>
      </c>
      <c r="P30" s="142"/>
      <c r="Q30" s="141"/>
      <c r="R30" s="140">
        <f t="shared" si="4"/>
        <v>28314</v>
      </c>
      <c r="S30" s="144">
        <f t="shared" si="5"/>
        <v>0.007613418805257384</v>
      </c>
      <c r="T30" s="143">
        <v>15272</v>
      </c>
      <c r="U30" s="141">
        <v>11546</v>
      </c>
      <c r="V30" s="142"/>
      <c r="W30" s="141"/>
      <c r="X30" s="140">
        <f t="shared" si="6"/>
        <v>26818</v>
      </c>
      <c r="Y30" s="139">
        <f t="shared" si="7"/>
        <v>0.05578342904019684</v>
      </c>
    </row>
    <row r="31" spans="1:25" ht="19.5" customHeight="1">
      <c r="A31" s="147" t="s">
        <v>195</v>
      </c>
      <c r="B31" s="145">
        <v>2460</v>
      </c>
      <c r="C31" s="141">
        <v>2582</v>
      </c>
      <c r="D31" s="142">
        <v>0</v>
      </c>
      <c r="E31" s="141">
        <v>0</v>
      </c>
      <c r="F31" s="140">
        <f t="shared" si="0"/>
        <v>5042</v>
      </c>
      <c r="G31" s="144">
        <f t="shared" si="1"/>
        <v>0.006804593978163759</v>
      </c>
      <c r="H31" s="143"/>
      <c r="I31" s="141"/>
      <c r="J31" s="142"/>
      <c r="K31" s="141"/>
      <c r="L31" s="140">
        <f t="shared" si="2"/>
        <v>0</v>
      </c>
      <c r="M31" s="146" t="str">
        <f t="shared" si="3"/>
        <v>         /0</v>
      </c>
      <c r="N31" s="145">
        <v>13414</v>
      </c>
      <c r="O31" s="141">
        <v>12937</v>
      </c>
      <c r="P31" s="142">
        <v>107</v>
      </c>
      <c r="Q31" s="141">
        <v>107</v>
      </c>
      <c r="R31" s="140">
        <f t="shared" si="4"/>
        <v>26565</v>
      </c>
      <c r="S31" s="144">
        <f t="shared" si="5"/>
        <v>0.007143126035235657</v>
      </c>
      <c r="T31" s="143"/>
      <c r="U31" s="141"/>
      <c r="V31" s="142"/>
      <c r="W31" s="141"/>
      <c r="X31" s="140">
        <f t="shared" si="6"/>
        <v>0</v>
      </c>
      <c r="Y31" s="139" t="str">
        <f t="shared" si="7"/>
        <v>         /0</v>
      </c>
    </row>
    <row r="32" spans="1:25" ht="19.5" customHeight="1">
      <c r="A32" s="147" t="s">
        <v>196</v>
      </c>
      <c r="B32" s="145">
        <v>2252</v>
      </c>
      <c r="C32" s="141">
        <v>2094</v>
      </c>
      <c r="D32" s="142">
        <v>0</v>
      </c>
      <c r="E32" s="141">
        <v>0</v>
      </c>
      <c r="F32" s="140">
        <f t="shared" si="0"/>
        <v>4346</v>
      </c>
      <c r="G32" s="144">
        <f t="shared" si="1"/>
        <v>0.005865284694387087</v>
      </c>
      <c r="H32" s="143">
        <v>2563</v>
      </c>
      <c r="I32" s="141">
        <v>2329</v>
      </c>
      <c r="J32" s="142"/>
      <c r="K32" s="141"/>
      <c r="L32" s="140">
        <f t="shared" si="2"/>
        <v>4892</v>
      </c>
      <c r="M32" s="146">
        <f t="shared" si="3"/>
        <v>-0.11161079313164346</v>
      </c>
      <c r="N32" s="145">
        <v>10293</v>
      </c>
      <c r="O32" s="141">
        <v>10164</v>
      </c>
      <c r="P32" s="142"/>
      <c r="Q32" s="141"/>
      <c r="R32" s="140">
        <f t="shared" si="4"/>
        <v>20457</v>
      </c>
      <c r="S32" s="144">
        <f t="shared" si="5"/>
        <v>0.005500731387269559</v>
      </c>
      <c r="T32" s="143">
        <v>13072</v>
      </c>
      <c r="U32" s="141">
        <v>12580</v>
      </c>
      <c r="V32" s="142"/>
      <c r="W32" s="141"/>
      <c r="X32" s="140">
        <f t="shared" si="6"/>
        <v>25652</v>
      </c>
      <c r="Y32" s="139">
        <f t="shared" si="7"/>
        <v>-0.20251832215811638</v>
      </c>
    </row>
    <row r="33" spans="1:25" ht="19.5" customHeight="1">
      <c r="A33" s="147" t="s">
        <v>197</v>
      </c>
      <c r="B33" s="145">
        <v>731</v>
      </c>
      <c r="C33" s="141">
        <v>690</v>
      </c>
      <c r="D33" s="142">
        <v>0</v>
      </c>
      <c r="E33" s="141">
        <v>0</v>
      </c>
      <c r="F33" s="140">
        <f t="shared" si="0"/>
        <v>1421</v>
      </c>
      <c r="G33" s="144">
        <f t="shared" si="1"/>
        <v>0.0019177564543773702</v>
      </c>
      <c r="H33" s="143">
        <v>778</v>
      </c>
      <c r="I33" s="141">
        <v>733</v>
      </c>
      <c r="J33" s="142"/>
      <c r="K33" s="141"/>
      <c r="L33" s="140">
        <f t="shared" si="2"/>
        <v>1511</v>
      </c>
      <c r="M33" s="146">
        <f t="shared" si="3"/>
        <v>-0.05956320317670416</v>
      </c>
      <c r="N33" s="145">
        <v>3468</v>
      </c>
      <c r="O33" s="141">
        <v>3505</v>
      </c>
      <c r="P33" s="142"/>
      <c r="Q33" s="141"/>
      <c r="R33" s="140">
        <f t="shared" si="4"/>
        <v>6973</v>
      </c>
      <c r="S33" s="144">
        <f t="shared" si="5"/>
        <v>0.0018749865553810742</v>
      </c>
      <c r="T33" s="143">
        <v>3497</v>
      </c>
      <c r="U33" s="141">
        <v>3485</v>
      </c>
      <c r="V33" s="142"/>
      <c r="W33" s="141"/>
      <c r="X33" s="140">
        <f t="shared" si="6"/>
        <v>6982</v>
      </c>
      <c r="Y33" s="139">
        <f t="shared" si="7"/>
        <v>-0.0012890289315382608</v>
      </c>
    </row>
    <row r="34" spans="1:25" ht="19.5" customHeight="1">
      <c r="A34" s="147" t="s">
        <v>198</v>
      </c>
      <c r="B34" s="145">
        <v>207</v>
      </c>
      <c r="C34" s="141">
        <v>234</v>
      </c>
      <c r="D34" s="142">
        <v>0</v>
      </c>
      <c r="E34" s="141">
        <v>0</v>
      </c>
      <c r="F34" s="140">
        <f t="shared" si="0"/>
        <v>441</v>
      </c>
      <c r="G34" s="144">
        <f t="shared" si="1"/>
        <v>0.0005951657961860804</v>
      </c>
      <c r="H34" s="143">
        <v>149</v>
      </c>
      <c r="I34" s="141">
        <v>179</v>
      </c>
      <c r="J34" s="142"/>
      <c r="K34" s="141"/>
      <c r="L34" s="140">
        <f t="shared" si="2"/>
        <v>328</v>
      </c>
      <c r="M34" s="146">
        <f t="shared" si="3"/>
        <v>0.3445121951219512</v>
      </c>
      <c r="N34" s="145">
        <v>852</v>
      </c>
      <c r="O34" s="141">
        <v>1015</v>
      </c>
      <c r="P34" s="142">
        <v>309</v>
      </c>
      <c r="Q34" s="141">
        <v>218</v>
      </c>
      <c r="R34" s="140">
        <f t="shared" si="4"/>
        <v>2394</v>
      </c>
      <c r="S34" s="144">
        <f t="shared" si="5"/>
        <v>0.0006437283541635295</v>
      </c>
      <c r="T34" s="143">
        <v>1571</v>
      </c>
      <c r="U34" s="141">
        <v>2046</v>
      </c>
      <c r="V34" s="142">
        <v>148</v>
      </c>
      <c r="W34" s="141">
        <v>259</v>
      </c>
      <c r="X34" s="140">
        <f t="shared" si="6"/>
        <v>4024</v>
      </c>
      <c r="Y34" s="139">
        <f t="shared" si="7"/>
        <v>-0.40506958250497016</v>
      </c>
    </row>
    <row r="35" spans="1:25" ht="19.5" customHeight="1" thickBot="1">
      <c r="A35" s="138" t="s">
        <v>168</v>
      </c>
      <c r="B35" s="136">
        <v>0</v>
      </c>
      <c r="C35" s="132">
        <v>0</v>
      </c>
      <c r="D35" s="133">
        <v>64</v>
      </c>
      <c r="E35" s="132">
        <v>77</v>
      </c>
      <c r="F35" s="131">
        <f t="shared" si="0"/>
        <v>141</v>
      </c>
      <c r="G35" s="135">
        <f t="shared" si="1"/>
        <v>0.0001902911049030325</v>
      </c>
      <c r="H35" s="134">
        <v>6638</v>
      </c>
      <c r="I35" s="132">
        <v>5966</v>
      </c>
      <c r="J35" s="133">
        <v>54</v>
      </c>
      <c r="K35" s="132">
        <v>61</v>
      </c>
      <c r="L35" s="131">
        <f t="shared" si="2"/>
        <v>12719</v>
      </c>
      <c r="M35" s="137">
        <f t="shared" si="3"/>
        <v>-0.9889142228162592</v>
      </c>
      <c r="N35" s="136">
        <v>347</v>
      </c>
      <c r="O35" s="132">
        <v>296</v>
      </c>
      <c r="P35" s="133">
        <v>316</v>
      </c>
      <c r="Q35" s="132">
        <v>315</v>
      </c>
      <c r="R35" s="131">
        <f t="shared" si="4"/>
        <v>1274</v>
      </c>
      <c r="S35" s="135">
        <f t="shared" si="5"/>
        <v>0.0003425688902273754</v>
      </c>
      <c r="T35" s="134">
        <v>35220</v>
      </c>
      <c r="U35" s="132">
        <v>32147</v>
      </c>
      <c r="V35" s="133">
        <v>317</v>
      </c>
      <c r="W35" s="132">
        <v>291</v>
      </c>
      <c r="X35" s="131">
        <f t="shared" si="6"/>
        <v>67975</v>
      </c>
      <c r="Y35" s="130">
        <f t="shared" si="7"/>
        <v>-0.981257815373299</v>
      </c>
    </row>
    <row r="36" ht="15" thickTop="1">
      <c r="A36" s="129" t="s">
        <v>146</v>
      </c>
    </row>
    <row r="37" ht="15">
      <c r="A37" s="129" t="s">
        <v>42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36:Y65536 M36:M65536 Y3 M3 M5:M8 Y5:Y8">
    <cfRule type="cellIs" priority="3" dxfId="93" operator="lessThan" stopIfTrue="1">
      <formula>0</formula>
    </cfRule>
  </conditionalFormatting>
  <conditionalFormatting sqref="M9:M35 Y9:Y35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G6:G8">
    <cfRule type="cellIs" priority="2" dxfId="93" operator="lessThan" stopIfTrue="1">
      <formula>0</formula>
    </cfRule>
  </conditionalFormatting>
  <conditionalFormatting sqref="S6:S8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7"/>
  <sheetViews>
    <sheetView showGridLines="0" zoomScale="80" zoomScaleNormal="80" zoomScalePageLayoutView="0" workbookViewId="0" topLeftCell="A1">
      <selection activeCell="A5" sqref="A5:A8"/>
    </sheetView>
  </sheetViews>
  <sheetFormatPr defaultColWidth="8.00390625" defaultRowHeight="15"/>
  <cols>
    <col min="1" max="1" width="29.8515625" style="128" customWidth="1"/>
    <col min="2" max="2" width="9.140625" style="128" customWidth="1"/>
    <col min="3" max="3" width="10.7109375" style="128" customWidth="1"/>
    <col min="4" max="4" width="8.7109375" style="128" bestFit="1" customWidth="1"/>
    <col min="5" max="5" width="10.7109375" style="128" bestFit="1" customWidth="1"/>
    <col min="6" max="6" width="10.140625" style="128" customWidth="1"/>
    <col min="7" max="7" width="11.28125" style="128" bestFit="1" customWidth="1"/>
    <col min="8" max="8" width="10.00390625" style="128" customWidth="1"/>
    <col min="9" max="9" width="10.8515625" style="128" bestFit="1" customWidth="1"/>
    <col min="10" max="10" width="9.00390625" style="128" bestFit="1" customWidth="1"/>
    <col min="11" max="11" width="10.7109375" style="128" bestFit="1" customWidth="1"/>
    <col min="12" max="12" width="9.28125" style="128" customWidth="1"/>
    <col min="13" max="13" width="9.7109375" style="128" customWidth="1"/>
    <col min="14" max="14" width="10.7109375" style="128" customWidth="1"/>
    <col min="15" max="15" width="12.28125" style="128" bestFit="1" customWidth="1"/>
    <col min="16" max="16" width="9.28125" style="128" customWidth="1"/>
    <col min="17" max="17" width="10.7109375" style="128" bestFit="1" customWidth="1"/>
    <col min="18" max="18" width="10.28125" style="128" bestFit="1" customWidth="1"/>
    <col min="19" max="19" width="11.28125" style="128" bestFit="1" customWidth="1"/>
    <col min="20" max="20" width="10.28125" style="128" bestFit="1" customWidth="1"/>
    <col min="21" max="21" width="10.28125" style="128" customWidth="1"/>
    <col min="22" max="22" width="9.28125" style="128" customWidth="1"/>
    <col min="23" max="23" width="10.28125" style="128" customWidth="1"/>
    <col min="24" max="24" width="10.7109375" style="128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4" t="s">
        <v>28</v>
      </c>
      <c r="Y1" s="575"/>
    </row>
    <row r="2" ht="5.25" customHeight="1" thickBot="1"/>
    <row r="3" spans="1:25" ht="24" customHeight="1" thickTop="1">
      <c r="A3" s="576" t="s">
        <v>47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8"/>
    </row>
    <row r="4" spans="1:25" ht="21" customHeight="1" thickBot="1">
      <c r="A4" s="599" t="s">
        <v>45</v>
      </c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600"/>
      <c r="T4" s="600"/>
      <c r="U4" s="600"/>
      <c r="V4" s="600"/>
      <c r="W4" s="600"/>
      <c r="X4" s="600"/>
      <c r="Y4" s="601"/>
    </row>
    <row r="5" spans="1:25" s="174" customFormat="1" ht="19.5" customHeight="1" thickBot="1" thickTop="1">
      <c r="A5" s="579" t="s">
        <v>44</v>
      </c>
      <c r="B5" s="594" t="s">
        <v>36</v>
      </c>
      <c r="C5" s="595"/>
      <c r="D5" s="595"/>
      <c r="E5" s="595"/>
      <c r="F5" s="595"/>
      <c r="G5" s="595"/>
      <c r="H5" s="595"/>
      <c r="I5" s="595"/>
      <c r="J5" s="596"/>
      <c r="K5" s="596"/>
      <c r="L5" s="596"/>
      <c r="M5" s="597"/>
      <c r="N5" s="598" t="s">
        <v>35</v>
      </c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7"/>
    </row>
    <row r="6" spans="1:25" s="173" customFormat="1" ht="26.25" customHeight="1" thickBot="1">
      <c r="A6" s="580"/>
      <c r="B6" s="586" t="s">
        <v>153</v>
      </c>
      <c r="C6" s="587"/>
      <c r="D6" s="587"/>
      <c r="E6" s="587"/>
      <c r="F6" s="588"/>
      <c r="G6" s="583" t="s">
        <v>34</v>
      </c>
      <c r="H6" s="586" t="s">
        <v>154</v>
      </c>
      <c r="I6" s="587"/>
      <c r="J6" s="587"/>
      <c r="K6" s="587"/>
      <c r="L6" s="588"/>
      <c r="M6" s="583" t="s">
        <v>33</v>
      </c>
      <c r="N6" s="593" t="s">
        <v>155</v>
      </c>
      <c r="O6" s="587"/>
      <c r="P6" s="587"/>
      <c r="Q6" s="587"/>
      <c r="R6" s="587"/>
      <c r="S6" s="583" t="s">
        <v>34</v>
      </c>
      <c r="T6" s="593" t="s">
        <v>156</v>
      </c>
      <c r="U6" s="587"/>
      <c r="V6" s="587"/>
      <c r="W6" s="587"/>
      <c r="X6" s="587"/>
      <c r="Y6" s="583" t="s">
        <v>33</v>
      </c>
    </row>
    <row r="7" spans="1:25" s="168" customFormat="1" ht="26.25" customHeight="1">
      <c r="A7" s="581"/>
      <c r="B7" s="566" t="s">
        <v>22</v>
      </c>
      <c r="C7" s="567"/>
      <c r="D7" s="568" t="s">
        <v>21</v>
      </c>
      <c r="E7" s="569"/>
      <c r="F7" s="570" t="s">
        <v>17</v>
      </c>
      <c r="G7" s="584"/>
      <c r="H7" s="566" t="s">
        <v>22</v>
      </c>
      <c r="I7" s="567"/>
      <c r="J7" s="568" t="s">
        <v>21</v>
      </c>
      <c r="K7" s="569"/>
      <c r="L7" s="570" t="s">
        <v>17</v>
      </c>
      <c r="M7" s="584"/>
      <c r="N7" s="567" t="s">
        <v>22</v>
      </c>
      <c r="O7" s="567"/>
      <c r="P7" s="572" t="s">
        <v>21</v>
      </c>
      <c r="Q7" s="567"/>
      <c r="R7" s="570" t="s">
        <v>17</v>
      </c>
      <c r="S7" s="584"/>
      <c r="T7" s="573" t="s">
        <v>22</v>
      </c>
      <c r="U7" s="569"/>
      <c r="V7" s="568" t="s">
        <v>21</v>
      </c>
      <c r="W7" s="589"/>
      <c r="X7" s="570" t="s">
        <v>17</v>
      </c>
      <c r="Y7" s="584"/>
    </row>
    <row r="8" spans="1:25" s="168" customFormat="1" ht="16.5" customHeight="1" thickBot="1">
      <c r="A8" s="582"/>
      <c r="B8" s="171" t="s">
        <v>31</v>
      </c>
      <c r="C8" s="169" t="s">
        <v>30</v>
      </c>
      <c r="D8" s="170" t="s">
        <v>31</v>
      </c>
      <c r="E8" s="169" t="s">
        <v>30</v>
      </c>
      <c r="F8" s="571"/>
      <c r="G8" s="585"/>
      <c r="H8" s="171" t="s">
        <v>31</v>
      </c>
      <c r="I8" s="169" t="s">
        <v>30</v>
      </c>
      <c r="J8" s="170" t="s">
        <v>31</v>
      </c>
      <c r="K8" s="169" t="s">
        <v>30</v>
      </c>
      <c r="L8" s="571"/>
      <c r="M8" s="585"/>
      <c r="N8" s="171" t="s">
        <v>31</v>
      </c>
      <c r="O8" s="169" t="s">
        <v>30</v>
      </c>
      <c r="P8" s="170" t="s">
        <v>31</v>
      </c>
      <c r="Q8" s="169" t="s">
        <v>30</v>
      </c>
      <c r="R8" s="571"/>
      <c r="S8" s="585"/>
      <c r="T8" s="171" t="s">
        <v>31</v>
      </c>
      <c r="U8" s="169" t="s">
        <v>30</v>
      </c>
      <c r="V8" s="170" t="s">
        <v>31</v>
      </c>
      <c r="W8" s="169" t="s">
        <v>30</v>
      </c>
      <c r="X8" s="571"/>
      <c r="Y8" s="585"/>
    </row>
    <row r="9" spans="1:25" s="175" customFormat="1" ht="18" customHeight="1" thickBot="1" thickTop="1">
      <c r="A9" s="185" t="s">
        <v>24</v>
      </c>
      <c r="B9" s="184">
        <f>SUM(B10:B44)</f>
        <v>29412.063000000002</v>
      </c>
      <c r="C9" s="178">
        <f>SUM(C10:C44)</f>
        <v>15499.041999999998</v>
      </c>
      <c r="D9" s="179">
        <f>SUM(D10:D44)</f>
        <v>3798.789</v>
      </c>
      <c r="E9" s="178">
        <f>SUM(E10:E44)</f>
        <v>1374.6180000000002</v>
      </c>
      <c r="F9" s="177">
        <f aca="true" t="shared" si="0" ref="F9:F15">SUM(B9:E9)</f>
        <v>50084.511999999995</v>
      </c>
      <c r="G9" s="181">
        <f aca="true" t="shared" si="1" ref="G9:G15">F9/$F$9</f>
        <v>1</v>
      </c>
      <c r="H9" s="180">
        <f>SUM(H10:H44)</f>
        <v>28070.917999999998</v>
      </c>
      <c r="I9" s="178">
        <f>SUM(I10:I44)</f>
        <v>15180.268</v>
      </c>
      <c r="J9" s="179">
        <f>SUM(J10:J44)</f>
        <v>2740.197</v>
      </c>
      <c r="K9" s="178">
        <f>SUM(K10:K44)</f>
        <v>1668.862</v>
      </c>
      <c r="L9" s="177">
        <f aca="true" t="shared" si="2" ref="L9:L15">SUM(H9:K9)</f>
        <v>47660.245</v>
      </c>
      <c r="M9" s="183">
        <f aca="true" t="shared" si="3" ref="M9:M15">IF(ISERROR(F9/L9-1),"         /0",(F9/L9-1))</f>
        <v>0.0508656008797268</v>
      </c>
      <c r="N9" s="182">
        <f>SUM(N10:N44)</f>
        <v>138157.08399999994</v>
      </c>
      <c r="O9" s="178">
        <f>SUM(O10:O44)</f>
        <v>71274.954</v>
      </c>
      <c r="P9" s="179">
        <f>SUM(P10:P44)</f>
        <v>20304.602000000003</v>
      </c>
      <c r="Q9" s="178">
        <f>SUM(Q10:Q44)</f>
        <v>10099.318000000001</v>
      </c>
      <c r="R9" s="177">
        <f aca="true" t="shared" si="4" ref="R9:R15">SUM(N9:Q9)</f>
        <v>239835.95799999996</v>
      </c>
      <c r="S9" s="181">
        <f aca="true" t="shared" si="5" ref="S9:S15">R9/$R$9</f>
        <v>1</v>
      </c>
      <c r="T9" s="180">
        <f>SUM(T10:T44)</f>
        <v>138439.35300000003</v>
      </c>
      <c r="U9" s="178">
        <f>SUM(U10:U44)</f>
        <v>77247.15300000005</v>
      </c>
      <c r="V9" s="179">
        <f>SUM(V10:V44)</f>
        <v>14727.246000000003</v>
      </c>
      <c r="W9" s="178">
        <f>SUM(W10:W44)</f>
        <v>8902.653999999999</v>
      </c>
      <c r="X9" s="177">
        <f aca="true" t="shared" si="6" ref="X9:X15">SUM(T9:W9)</f>
        <v>239316.4060000001</v>
      </c>
      <c r="Y9" s="176">
        <f>IF(ISERROR(R9/X9-1),"         /0",(R9/X9-1))</f>
        <v>0.0021709836307663988</v>
      </c>
    </row>
    <row r="10" spans="1:25" ht="19.5" customHeight="1" thickTop="1">
      <c r="A10" s="156" t="s">
        <v>173</v>
      </c>
      <c r="B10" s="154">
        <v>8866.330999999998</v>
      </c>
      <c r="C10" s="150">
        <v>5637.529</v>
      </c>
      <c r="D10" s="151">
        <v>0</v>
      </c>
      <c r="E10" s="150">
        <v>0</v>
      </c>
      <c r="F10" s="149">
        <f t="shared" si="0"/>
        <v>14503.859999999999</v>
      </c>
      <c r="G10" s="153">
        <f t="shared" si="1"/>
        <v>0.28958772723991</v>
      </c>
      <c r="H10" s="152">
        <v>6368.585</v>
      </c>
      <c r="I10" s="150">
        <v>4562.436</v>
      </c>
      <c r="J10" s="151"/>
      <c r="K10" s="150"/>
      <c r="L10" s="149">
        <f t="shared" si="2"/>
        <v>10931.021</v>
      </c>
      <c r="M10" s="155">
        <f t="shared" si="3"/>
        <v>0.3268531823331049</v>
      </c>
      <c r="N10" s="154">
        <v>39880.869</v>
      </c>
      <c r="O10" s="150">
        <v>25857.809999999998</v>
      </c>
      <c r="P10" s="151">
        <v>43.935</v>
      </c>
      <c r="Q10" s="150"/>
      <c r="R10" s="149">
        <f t="shared" si="4"/>
        <v>65782.614</v>
      </c>
      <c r="S10" s="153">
        <f t="shared" si="5"/>
        <v>0.274281698826829</v>
      </c>
      <c r="T10" s="152">
        <v>30559.56499999999</v>
      </c>
      <c r="U10" s="150">
        <v>22169.331000000006</v>
      </c>
      <c r="V10" s="151"/>
      <c r="W10" s="150"/>
      <c r="X10" s="149">
        <f t="shared" si="6"/>
        <v>52728.89599999999</v>
      </c>
      <c r="Y10" s="148">
        <f aca="true" t="shared" si="7" ref="Y10:Y15">IF(ISERROR(R10/X10-1),"         /0",IF(R10/X10&gt;5,"  *  ",(R10/X10-1)))</f>
        <v>0.2475628922706823</v>
      </c>
    </row>
    <row r="11" spans="1:25" ht="19.5" customHeight="1">
      <c r="A11" s="147" t="s">
        <v>199</v>
      </c>
      <c r="B11" s="145">
        <v>4701.856</v>
      </c>
      <c r="C11" s="141">
        <v>1541.935</v>
      </c>
      <c r="D11" s="142">
        <v>0</v>
      </c>
      <c r="E11" s="141">
        <v>0</v>
      </c>
      <c r="F11" s="140">
        <f t="shared" si="0"/>
        <v>6243.790999999999</v>
      </c>
      <c r="G11" s="144">
        <f t="shared" si="1"/>
        <v>0.12466510605114811</v>
      </c>
      <c r="H11" s="143">
        <v>3488.975</v>
      </c>
      <c r="I11" s="141">
        <v>1203.635</v>
      </c>
      <c r="J11" s="142">
        <v>74.798</v>
      </c>
      <c r="K11" s="141">
        <v>118.77199999999999</v>
      </c>
      <c r="L11" s="140">
        <f t="shared" si="2"/>
        <v>4886.179999999999</v>
      </c>
      <c r="M11" s="146">
        <f t="shared" si="3"/>
        <v>0.2778471116495913</v>
      </c>
      <c r="N11" s="145">
        <v>20213.293</v>
      </c>
      <c r="O11" s="141">
        <v>5910.68</v>
      </c>
      <c r="P11" s="142">
        <v>233.253</v>
      </c>
      <c r="Q11" s="141">
        <v>1340.9130000000002</v>
      </c>
      <c r="R11" s="140">
        <f t="shared" si="4"/>
        <v>27698.139000000003</v>
      </c>
      <c r="S11" s="144">
        <f t="shared" si="5"/>
        <v>0.11548784940746878</v>
      </c>
      <c r="T11" s="143">
        <v>19390.951</v>
      </c>
      <c r="U11" s="141">
        <v>7359.265</v>
      </c>
      <c r="V11" s="142">
        <v>146.468</v>
      </c>
      <c r="W11" s="141">
        <v>467.43800000000016</v>
      </c>
      <c r="X11" s="140">
        <f t="shared" si="6"/>
        <v>27364.122000000003</v>
      </c>
      <c r="Y11" s="139">
        <f t="shared" si="7"/>
        <v>0.012206384695989891</v>
      </c>
    </row>
    <row r="12" spans="1:25" ht="19.5" customHeight="1">
      <c r="A12" s="147" t="s">
        <v>200</v>
      </c>
      <c r="B12" s="145">
        <v>3891.6539999999995</v>
      </c>
      <c r="C12" s="141">
        <v>1198.9370000000001</v>
      </c>
      <c r="D12" s="142">
        <v>0</v>
      </c>
      <c r="E12" s="141">
        <v>0</v>
      </c>
      <c r="F12" s="140">
        <f t="shared" si="0"/>
        <v>5090.590999999999</v>
      </c>
      <c r="G12" s="144">
        <f t="shared" si="1"/>
        <v>0.10164002396589189</v>
      </c>
      <c r="H12" s="143">
        <v>4410.193</v>
      </c>
      <c r="I12" s="141">
        <v>1235.5169999999998</v>
      </c>
      <c r="J12" s="142"/>
      <c r="K12" s="141"/>
      <c r="L12" s="140">
        <f t="shared" si="2"/>
        <v>5645.71</v>
      </c>
      <c r="M12" s="146">
        <f t="shared" si="3"/>
        <v>-0.09832580844570493</v>
      </c>
      <c r="N12" s="145">
        <v>19010.164</v>
      </c>
      <c r="O12" s="141">
        <v>5599.659000000001</v>
      </c>
      <c r="P12" s="142"/>
      <c r="Q12" s="141"/>
      <c r="R12" s="140">
        <f t="shared" si="4"/>
        <v>24609.823</v>
      </c>
      <c r="S12" s="144">
        <f t="shared" si="5"/>
        <v>0.10261106468447073</v>
      </c>
      <c r="T12" s="143">
        <v>21826.408999999996</v>
      </c>
      <c r="U12" s="141">
        <v>8709.935</v>
      </c>
      <c r="V12" s="142"/>
      <c r="W12" s="141"/>
      <c r="X12" s="140">
        <f t="shared" si="6"/>
        <v>30536.343999999997</v>
      </c>
      <c r="Y12" s="139">
        <f t="shared" si="7"/>
        <v>-0.19408089586625032</v>
      </c>
    </row>
    <row r="13" spans="1:25" ht="19.5" customHeight="1">
      <c r="A13" s="147" t="s">
        <v>157</v>
      </c>
      <c r="B13" s="145">
        <v>2269.7479999999987</v>
      </c>
      <c r="C13" s="141">
        <v>1683.2719999999997</v>
      </c>
      <c r="D13" s="142">
        <v>1.042</v>
      </c>
      <c r="E13" s="141">
        <v>0</v>
      </c>
      <c r="F13" s="140">
        <f t="shared" si="0"/>
        <v>3954.0619999999985</v>
      </c>
      <c r="G13" s="144">
        <f t="shared" si="1"/>
        <v>0.07894779927175888</v>
      </c>
      <c r="H13" s="143">
        <v>2364.436999999999</v>
      </c>
      <c r="I13" s="141">
        <v>1561.0739999999998</v>
      </c>
      <c r="J13" s="142">
        <v>2.809</v>
      </c>
      <c r="K13" s="141">
        <v>0.589</v>
      </c>
      <c r="L13" s="140">
        <f t="shared" si="2"/>
        <v>3928.9089999999987</v>
      </c>
      <c r="M13" s="146">
        <f t="shared" si="3"/>
        <v>0.0064020317090571766</v>
      </c>
      <c r="N13" s="145">
        <v>9863.594</v>
      </c>
      <c r="O13" s="141">
        <v>8520.928000000002</v>
      </c>
      <c r="P13" s="142">
        <v>12.415999999999999</v>
      </c>
      <c r="Q13" s="141">
        <v>0.049</v>
      </c>
      <c r="R13" s="140">
        <f t="shared" si="4"/>
        <v>18396.987</v>
      </c>
      <c r="S13" s="144">
        <f t="shared" si="5"/>
        <v>0.07670654206071971</v>
      </c>
      <c r="T13" s="143">
        <v>10398.225000000008</v>
      </c>
      <c r="U13" s="141">
        <v>7824.692</v>
      </c>
      <c r="V13" s="142">
        <v>2.809</v>
      </c>
      <c r="W13" s="141">
        <v>0.589</v>
      </c>
      <c r="X13" s="140">
        <f t="shared" si="6"/>
        <v>18226.31500000001</v>
      </c>
      <c r="Y13" s="139">
        <f t="shared" si="7"/>
        <v>0.009364043143114342</v>
      </c>
    </row>
    <row r="14" spans="1:25" ht="19.5" customHeight="1">
      <c r="A14" s="147" t="s">
        <v>201</v>
      </c>
      <c r="B14" s="145">
        <v>2211.454</v>
      </c>
      <c r="C14" s="141">
        <v>1210.499</v>
      </c>
      <c r="D14" s="142">
        <v>347.27</v>
      </c>
      <c r="E14" s="141">
        <v>95.509</v>
      </c>
      <c r="F14" s="140">
        <f t="shared" si="0"/>
        <v>3864.7320000000004</v>
      </c>
      <c r="G14" s="144">
        <f t="shared" si="1"/>
        <v>0.07716421395899796</v>
      </c>
      <c r="H14" s="143">
        <v>2300.029</v>
      </c>
      <c r="I14" s="141">
        <v>1314.249</v>
      </c>
      <c r="J14" s="142"/>
      <c r="K14" s="141"/>
      <c r="L14" s="140">
        <f t="shared" si="2"/>
        <v>3614.2780000000002</v>
      </c>
      <c r="M14" s="146">
        <f t="shared" si="3"/>
        <v>0.06929572102644022</v>
      </c>
      <c r="N14" s="145">
        <v>10445.57</v>
      </c>
      <c r="O14" s="141">
        <v>5982.768999999999</v>
      </c>
      <c r="P14" s="142">
        <v>2282.616</v>
      </c>
      <c r="Q14" s="141">
        <v>290.568</v>
      </c>
      <c r="R14" s="140">
        <f t="shared" si="4"/>
        <v>19001.523</v>
      </c>
      <c r="S14" s="144">
        <f t="shared" si="5"/>
        <v>0.07922716492745431</v>
      </c>
      <c r="T14" s="143">
        <v>11537.747</v>
      </c>
      <c r="U14" s="141">
        <v>5898.280000000001</v>
      </c>
      <c r="V14" s="142"/>
      <c r="W14" s="141"/>
      <c r="X14" s="140">
        <f t="shared" si="6"/>
        <v>17436.027000000002</v>
      </c>
      <c r="Y14" s="139">
        <f t="shared" si="7"/>
        <v>0.08978513281724099</v>
      </c>
    </row>
    <row r="15" spans="1:25" ht="19.5" customHeight="1">
      <c r="A15" s="147" t="s">
        <v>202</v>
      </c>
      <c r="B15" s="145">
        <v>0</v>
      </c>
      <c r="C15" s="141">
        <v>0</v>
      </c>
      <c r="D15" s="142">
        <v>2829.395</v>
      </c>
      <c r="E15" s="141">
        <v>657.298</v>
      </c>
      <c r="F15" s="140">
        <f t="shared" si="0"/>
        <v>3486.693</v>
      </c>
      <c r="G15" s="144">
        <f t="shared" si="1"/>
        <v>0.06961619192775605</v>
      </c>
      <c r="H15" s="143"/>
      <c r="I15" s="141"/>
      <c r="J15" s="142">
        <v>1308.836</v>
      </c>
      <c r="K15" s="141">
        <v>564.898</v>
      </c>
      <c r="L15" s="140">
        <f t="shared" si="2"/>
        <v>1873.734</v>
      </c>
      <c r="M15" s="146">
        <f t="shared" si="3"/>
        <v>0.8608260297352774</v>
      </c>
      <c r="N15" s="145"/>
      <c r="O15" s="141"/>
      <c r="P15" s="142">
        <v>12875.318000000001</v>
      </c>
      <c r="Q15" s="141">
        <v>3734.478</v>
      </c>
      <c r="R15" s="140">
        <f t="shared" si="4"/>
        <v>16609.796000000002</v>
      </c>
      <c r="S15" s="144">
        <f t="shared" si="5"/>
        <v>0.06925481957963954</v>
      </c>
      <c r="T15" s="143"/>
      <c r="U15" s="141"/>
      <c r="V15" s="142">
        <v>5683.281000000001</v>
      </c>
      <c r="W15" s="141">
        <v>2557.8</v>
      </c>
      <c r="X15" s="140">
        <f t="shared" si="6"/>
        <v>8241.081000000002</v>
      </c>
      <c r="Y15" s="139">
        <f t="shared" si="7"/>
        <v>1.0154875313080889</v>
      </c>
    </row>
    <row r="16" spans="1:25" ht="19.5" customHeight="1">
      <c r="A16" s="147" t="s">
        <v>203</v>
      </c>
      <c r="B16" s="145">
        <v>1479.645</v>
      </c>
      <c r="C16" s="141">
        <v>0</v>
      </c>
      <c r="D16" s="142">
        <v>0</v>
      </c>
      <c r="E16" s="141">
        <v>0</v>
      </c>
      <c r="F16" s="140">
        <f aca="true" t="shared" si="8" ref="F16:F26">SUM(B16:E16)</f>
        <v>1479.645</v>
      </c>
      <c r="G16" s="144">
        <f aca="true" t="shared" si="9" ref="G16:G26">F16/$F$9</f>
        <v>0.029542965298334146</v>
      </c>
      <c r="H16" s="143">
        <v>1451.6979999999999</v>
      </c>
      <c r="I16" s="141">
        <v>720.764</v>
      </c>
      <c r="J16" s="142"/>
      <c r="K16" s="141"/>
      <c r="L16" s="140">
        <f aca="true" t="shared" si="10" ref="L16:L26">SUM(H16:K16)</f>
        <v>2172.462</v>
      </c>
      <c r="M16" s="146">
        <f aca="true" t="shared" si="11" ref="M16:M26">IF(ISERROR(F16/L16-1),"         /0",(F16/L16-1))</f>
        <v>-0.3189086851691767</v>
      </c>
      <c r="N16" s="145">
        <v>6697.336</v>
      </c>
      <c r="O16" s="141"/>
      <c r="P16" s="142"/>
      <c r="Q16" s="141"/>
      <c r="R16" s="140">
        <f aca="true" t="shared" si="12" ref="R16:R26">SUM(N16:Q16)</f>
        <v>6697.336</v>
      </c>
      <c r="S16" s="144">
        <f aca="true" t="shared" si="13" ref="S16:S26">R16/$R$9</f>
        <v>0.027924653399970998</v>
      </c>
      <c r="T16" s="143">
        <v>6496.209999999999</v>
      </c>
      <c r="U16" s="141">
        <v>3602.402</v>
      </c>
      <c r="V16" s="142"/>
      <c r="W16" s="141"/>
      <c r="X16" s="140">
        <f aca="true" t="shared" si="14" ref="X16:X26">SUM(T16:W16)</f>
        <v>10098.612</v>
      </c>
      <c r="Y16" s="139">
        <f aca="true" t="shared" si="15" ref="Y16:Y26">IF(ISERROR(R16/X16-1),"         /0",IF(R16/X16&gt;5,"  *  ",(R16/X16-1)))</f>
        <v>-0.3368062858539371</v>
      </c>
    </row>
    <row r="17" spans="1:25" ht="19.5" customHeight="1">
      <c r="A17" s="147" t="s">
        <v>204</v>
      </c>
      <c r="B17" s="145">
        <v>715.597</v>
      </c>
      <c r="C17" s="141">
        <v>592.336</v>
      </c>
      <c r="D17" s="142">
        <v>0</v>
      </c>
      <c r="E17" s="141">
        <v>0</v>
      </c>
      <c r="F17" s="140">
        <f t="shared" si="8"/>
        <v>1307.933</v>
      </c>
      <c r="G17" s="144">
        <f t="shared" si="9"/>
        <v>0.02611452019338833</v>
      </c>
      <c r="H17" s="143">
        <v>691.269</v>
      </c>
      <c r="I17" s="141">
        <v>458.762</v>
      </c>
      <c r="J17" s="142"/>
      <c r="K17" s="141"/>
      <c r="L17" s="140">
        <f t="shared" si="10"/>
        <v>1150.031</v>
      </c>
      <c r="M17" s="146">
        <f t="shared" si="11"/>
        <v>0.13730238576177523</v>
      </c>
      <c r="N17" s="145">
        <v>3640.18</v>
      </c>
      <c r="O17" s="141">
        <v>2731.2339999999995</v>
      </c>
      <c r="P17" s="142"/>
      <c r="Q17" s="141"/>
      <c r="R17" s="140">
        <f t="shared" si="12"/>
        <v>6371.413999999999</v>
      </c>
      <c r="S17" s="144">
        <f t="shared" si="13"/>
        <v>0.02656571622175187</v>
      </c>
      <c r="T17" s="143">
        <v>3446.6049999999996</v>
      </c>
      <c r="U17" s="141">
        <v>2305.679</v>
      </c>
      <c r="V17" s="142"/>
      <c r="W17" s="141"/>
      <c r="X17" s="140">
        <f t="shared" si="14"/>
        <v>5752.284</v>
      </c>
      <c r="Y17" s="139">
        <f t="shared" si="15"/>
        <v>0.10763202929479831</v>
      </c>
    </row>
    <row r="18" spans="1:25" ht="19.5" customHeight="1">
      <c r="A18" s="147" t="s">
        <v>205</v>
      </c>
      <c r="B18" s="145">
        <v>0</v>
      </c>
      <c r="C18" s="141">
        <v>0</v>
      </c>
      <c r="D18" s="142">
        <v>530.458</v>
      </c>
      <c r="E18" s="141">
        <v>505.267</v>
      </c>
      <c r="F18" s="140">
        <f>SUM(B18:E18)</f>
        <v>1035.725</v>
      </c>
      <c r="G18" s="144">
        <f t="shared" si="9"/>
        <v>0.020679546603149492</v>
      </c>
      <c r="H18" s="143"/>
      <c r="I18" s="141"/>
      <c r="J18" s="142">
        <v>1053</v>
      </c>
      <c r="K18" s="141">
        <v>883.894</v>
      </c>
      <c r="L18" s="140">
        <f>SUM(H18:K18)</f>
        <v>1936.894</v>
      </c>
      <c r="M18" s="146">
        <f>IF(ISERROR(F18/L18-1),"         /0",(F18/L18-1))</f>
        <v>-0.4652650067582429</v>
      </c>
      <c r="N18" s="145"/>
      <c r="O18" s="141"/>
      <c r="P18" s="142">
        <v>4461.160999999999</v>
      </c>
      <c r="Q18" s="141">
        <v>3993.2510000000007</v>
      </c>
      <c r="R18" s="140">
        <f>SUM(N18:Q18)</f>
        <v>8454.412</v>
      </c>
      <c r="S18" s="144">
        <f t="shared" si="13"/>
        <v>0.03525081088966652</v>
      </c>
      <c r="T18" s="143"/>
      <c r="U18" s="141"/>
      <c r="V18" s="142">
        <v>6279</v>
      </c>
      <c r="W18" s="141">
        <v>4535.539</v>
      </c>
      <c r="X18" s="140">
        <f>SUM(T18:W18)</f>
        <v>10814.539</v>
      </c>
      <c r="Y18" s="139">
        <f>IF(ISERROR(R18/X18-1),"         /0",IF(R18/X18&gt;5,"  *  ",(R18/X18-1)))</f>
        <v>-0.21823648701068077</v>
      </c>
    </row>
    <row r="19" spans="1:25" ht="19.5" customHeight="1">
      <c r="A19" s="147" t="s">
        <v>169</v>
      </c>
      <c r="B19" s="145">
        <v>526.229</v>
      </c>
      <c r="C19" s="141">
        <v>474.001</v>
      </c>
      <c r="D19" s="142">
        <v>0</v>
      </c>
      <c r="E19" s="141">
        <v>0</v>
      </c>
      <c r="F19" s="140">
        <f t="shared" si="8"/>
        <v>1000.23</v>
      </c>
      <c r="G19" s="144">
        <f t="shared" si="9"/>
        <v>0.01997084447982642</v>
      </c>
      <c r="H19" s="143">
        <v>658.095</v>
      </c>
      <c r="I19" s="141">
        <v>457.451</v>
      </c>
      <c r="J19" s="142"/>
      <c r="K19" s="141"/>
      <c r="L19" s="140">
        <f t="shared" si="10"/>
        <v>1115.546</v>
      </c>
      <c r="M19" s="146">
        <f t="shared" si="11"/>
        <v>-0.10337180179033412</v>
      </c>
      <c r="N19" s="145">
        <v>2029.5150000000003</v>
      </c>
      <c r="O19" s="141">
        <v>1536.991</v>
      </c>
      <c r="P19" s="142"/>
      <c r="Q19" s="141"/>
      <c r="R19" s="140">
        <f t="shared" si="12"/>
        <v>3566.5060000000003</v>
      </c>
      <c r="S19" s="144">
        <f t="shared" si="13"/>
        <v>0.014870605849686648</v>
      </c>
      <c r="T19" s="143">
        <v>2288.132</v>
      </c>
      <c r="U19" s="141">
        <v>1492.529</v>
      </c>
      <c r="V19" s="142"/>
      <c r="W19" s="141"/>
      <c r="X19" s="140">
        <f t="shared" si="14"/>
        <v>3780.661</v>
      </c>
      <c r="Y19" s="139">
        <f t="shared" si="15"/>
        <v>-0.0566448565475719</v>
      </c>
    </row>
    <row r="20" spans="1:25" ht="19.5" customHeight="1">
      <c r="A20" s="147" t="s">
        <v>206</v>
      </c>
      <c r="B20" s="145">
        <v>986.637</v>
      </c>
      <c r="C20" s="141">
        <v>12.097999999999999</v>
      </c>
      <c r="D20" s="142">
        <v>0</v>
      </c>
      <c r="E20" s="141">
        <v>0</v>
      </c>
      <c r="F20" s="140">
        <f t="shared" si="8"/>
        <v>998.7349999999999</v>
      </c>
      <c r="G20" s="144">
        <f t="shared" si="9"/>
        <v>0.01994099493272491</v>
      </c>
      <c r="H20" s="143">
        <v>862.082</v>
      </c>
      <c r="I20" s="141"/>
      <c r="J20" s="142"/>
      <c r="K20" s="141"/>
      <c r="L20" s="140">
        <f t="shared" si="10"/>
        <v>862.082</v>
      </c>
      <c r="M20" s="146">
        <f t="shared" si="11"/>
        <v>0.15851508325194108</v>
      </c>
      <c r="N20" s="145">
        <v>4808.798</v>
      </c>
      <c r="O20" s="141">
        <v>388.503</v>
      </c>
      <c r="P20" s="142"/>
      <c r="Q20" s="141"/>
      <c r="R20" s="140">
        <f t="shared" si="12"/>
        <v>5197.3009999999995</v>
      </c>
      <c r="S20" s="144">
        <f t="shared" si="13"/>
        <v>0.02167023261791295</v>
      </c>
      <c r="T20" s="143">
        <v>4823.937000000001</v>
      </c>
      <c r="U20" s="141"/>
      <c r="V20" s="142"/>
      <c r="W20" s="141"/>
      <c r="X20" s="140">
        <f t="shared" si="14"/>
        <v>4823.937000000001</v>
      </c>
      <c r="Y20" s="139">
        <f t="shared" si="15"/>
        <v>0.07739819156013006</v>
      </c>
    </row>
    <row r="21" spans="1:25" ht="19.5" customHeight="1">
      <c r="A21" s="147" t="s">
        <v>207</v>
      </c>
      <c r="B21" s="145">
        <v>466.66499999999996</v>
      </c>
      <c r="C21" s="141">
        <v>277.56300000000005</v>
      </c>
      <c r="D21" s="142">
        <v>0</v>
      </c>
      <c r="E21" s="141">
        <v>0</v>
      </c>
      <c r="F21" s="140">
        <f t="shared" si="8"/>
        <v>744.2280000000001</v>
      </c>
      <c r="G21" s="144">
        <f t="shared" si="9"/>
        <v>0.014859443973418372</v>
      </c>
      <c r="H21" s="143">
        <v>464.284</v>
      </c>
      <c r="I21" s="141">
        <v>269.989</v>
      </c>
      <c r="J21" s="142"/>
      <c r="K21" s="141"/>
      <c r="L21" s="140">
        <f t="shared" si="10"/>
        <v>734.2729999999999</v>
      </c>
      <c r="M21" s="146">
        <f t="shared" si="11"/>
        <v>0.013557627748807644</v>
      </c>
      <c r="N21" s="145">
        <v>2269.5469999999996</v>
      </c>
      <c r="O21" s="141">
        <v>1448.0749999999998</v>
      </c>
      <c r="P21" s="142"/>
      <c r="Q21" s="141"/>
      <c r="R21" s="140">
        <f t="shared" si="12"/>
        <v>3717.6219999999994</v>
      </c>
      <c r="S21" s="144">
        <f t="shared" si="13"/>
        <v>0.015500686515072106</v>
      </c>
      <c r="T21" s="143">
        <v>2158.533</v>
      </c>
      <c r="U21" s="141">
        <v>1286.022</v>
      </c>
      <c r="V21" s="142"/>
      <c r="W21" s="141"/>
      <c r="X21" s="140">
        <f t="shared" si="14"/>
        <v>3444.555</v>
      </c>
      <c r="Y21" s="139">
        <f t="shared" si="15"/>
        <v>0.07927497165816755</v>
      </c>
    </row>
    <row r="22" spans="1:25" ht="19.5" customHeight="1">
      <c r="A22" s="147" t="s">
        <v>208</v>
      </c>
      <c r="B22" s="145">
        <v>309.136</v>
      </c>
      <c r="C22" s="141">
        <v>416.588</v>
      </c>
      <c r="D22" s="142">
        <v>0</v>
      </c>
      <c r="E22" s="141">
        <v>0</v>
      </c>
      <c r="F22" s="140">
        <f t="shared" si="8"/>
        <v>725.724</v>
      </c>
      <c r="G22" s="144">
        <f t="shared" si="9"/>
        <v>0.014489988441935905</v>
      </c>
      <c r="H22" s="143">
        <v>373.945</v>
      </c>
      <c r="I22" s="141">
        <v>164.581</v>
      </c>
      <c r="J22" s="142"/>
      <c r="K22" s="141"/>
      <c r="L22" s="140">
        <f t="shared" si="10"/>
        <v>538.526</v>
      </c>
      <c r="M22" s="146">
        <f t="shared" si="11"/>
        <v>0.3476118144713536</v>
      </c>
      <c r="N22" s="145">
        <v>1845.0970000000002</v>
      </c>
      <c r="O22" s="141">
        <v>1347.801</v>
      </c>
      <c r="P22" s="142">
        <v>184.829</v>
      </c>
      <c r="Q22" s="141">
        <v>8.03</v>
      </c>
      <c r="R22" s="140">
        <f t="shared" si="12"/>
        <v>3385.7570000000005</v>
      </c>
      <c r="S22" s="144">
        <f t="shared" si="13"/>
        <v>0.014116969899901336</v>
      </c>
      <c r="T22" s="143">
        <v>1342.7359999999999</v>
      </c>
      <c r="U22" s="141">
        <v>679.551</v>
      </c>
      <c r="V22" s="142">
        <v>100.69</v>
      </c>
      <c r="W22" s="141">
        <v>11.317</v>
      </c>
      <c r="X22" s="140">
        <f t="shared" si="14"/>
        <v>2134.294</v>
      </c>
      <c r="Y22" s="139">
        <f t="shared" si="15"/>
        <v>0.5863592363563785</v>
      </c>
    </row>
    <row r="23" spans="1:25" ht="19.5" customHeight="1">
      <c r="A23" s="147" t="s">
        <v>171</v>
      </c>
      <c r="B23" s="145">
        <v>385.95399999999995</v>
      </c>
      <c r="C23" s="141">
        <v>215.334</v>
      </c>
      <c r="D23" s="142">
        <v>0</v>
      </c>
      <c r="E23" s="141">
        <v>0</v>
      </c>
      <c r="F23" s="140">
        <f t="shared" si="8"/>
        <v>601.288</v>
      </c>
      <c r="G23" s="144">
        <f t="shared" si="9"/>
        <v>0.012005467877973935</v>
      </c>
      <c r="H23" s="143">
        <v>734.337</v>
      </c>
      <c r="I23" s="141">
        <v>484.557</v>
      </c>
      <c r="J23" s="142"/>
      <c r="K23" s="141"/>
      <c r="L23" s="140">
        <f t="shared" si="10"/>
        <v>1218.894</v>
      </c>
      <c r="M23" s="146">
        <f t="shared" si="11"/>
        <v>-0.5066937732075143</v>
      </c>
      <c r="N23" s="145">
        <v>2520.4719999999993</v>
      </c>
      <c r="O23" s="141">
        <v>1101.4250000000002</v>
      </c>
      <c r="P23" s="142"/>
      <c r="Q23" s="141"/>
      <c r="R23" s="140">
        <f t="shared" si="12"/>
        <v>3621.8969999999995</v>
      </c>
      <c r="S23" s="144">
        <f t="shared" si="13"/>
        <v>0.015101559541793146</v>
      </c>
      <c r="T23" s="143">
        <v>4035.5000000000005</v>
      </c>
      <c r="U23" s="141">
        <v>2796.478000000001</v>
      </c>
      <c r="V23" s="142"/>
      <c r="W23" s="141"/>
      <c r="X23" s="140">
        <f t="shared" si="14"/>
        <v>6831.978000000001</v>
      </c>
      <c r="Y23" s="139">
        <f t="shared" si="15"/>
        <v>-0.469861144166448</v>
      </c>
    </row>
    <row r="24" spans="1:25" ht="19.5" customHeight="1">
      <c r="A24" s="147" t="s">
        <v>185</v>
      </c>
      <c r="B24" s="145">
        <v>213.262</v>
      </c>
      <c r="C24" s="141">
        <v>340.327</v>
      </c>
      <c r="D24" s="142">
        <v>0</v>
      </c>
      <c r="E24" s="141">
        <v>0</v>
      </c>
      <c r="F24" s="140">
        <f t="shared" si="8"/>
        <v>553.5889999999999</v>
      </c>
      <c r="G24" s="144">
        <f t="shared" si="9"/>
        <v>0.0110530976122918</v>
      </c>
      <c r="H24" s="143">
        <v>187.049</v>
      </c>
      <c r="I24" s="141">
        <v>355.536</v>
      </c>
      <c r="J24" s="142"/>
      <c r="K24" s="141"/>
      <c r="L24" s="140">
        <f t="shared" si="10"/>
        <v>542.585</v>
      </c>
      <c r="M24" s="146">
        <f t="shared" si="11"/>
        <v>0.020280693347585865</v>
      </c>
      <c r="N24" s="145">
        <v>994.1399999999999</v>
      </c>
      <c r="O24" s="141">
        <v>1521.9959999999999</v>
      </c>
      <c r="P24" s="142"/>
      <c r="Q24" s="141"/>
      <c r="R24" s="140">
        <f t="shared" si="12"/>
        <v>2516.1359999999995</v>
      </c>
      <c r="S24" s="144">
        <f t="shared" si="13"/>
        <v>0.010491070734272464</v>
      </c>
      <c r="T24" s="143">
        <v>996.782</v>
      </c>
      <c r="U24" s="141">
        <v>1702.547</v>
      </c>
      <c r="V24" s="142"/>
      <c r="W24" s="141"/>
      <c r="X24" s="140">
        <f t="shared" si="14"/>
        <v>2699.329</v>
      </c>
      <c r="Y24" s="139">
        <f t="shared" si="15"/>
        <v>-0.06786612524816382</v>
      </c>
    </row>
    <row r="25" spans="1:25" ht="19.5" customHeight="1">
      <c r="A25" s="147" t="s">
        <v>209</v>
      </c>
      <c r="B25" s="145">
        <v>384.104</v>
      </c>
      <c r="C25" s="141">
        <v>41.964000000000006</v>
      </c>
      <c r="D25" s="142">
        <v>0</v>
      </c>
      <c r="E25" s="141">
        <v>76.808</v>
      </c>
      <c r="F25" s="140">
        <f t="shared" si="8"/>
        <v>502.876</v>
      </c>
      <c r="G25" s="144">
        <f t="shared" si="9"/>
        <v>0.01004054906235285</v>
      </c>
      <c r="H25" s="143">
        <v>1127.626</v>
      </c>
      <c r="I25" s="141">
        <v>123.137</v>
      </c>
      <c r="J25" s="142">
        <v>45.357</v>
      </c>
      <c r="K25" s="141">
        <v>26.189</v>
      </c>
      <c r="L25" s="140">
        <f t="shared" si="10"/>
        <v>1322.309</v>
      </c>
      <c r="M25" s="146">
        <f t="shared" si="11"/>
        <v>-0.6196985727239246</v>
      </c>
      <c r="N25" s="145">
        <v>4539.899</v>
      </c>
      <c r="O25" s="141">
        <v>842.3500000000001</v>
      </c>
      <c r="P25" s="142"/>
      <c r="Q25" s="141">
        <v>657.917</v>
      </c>
      <c r="R25" s="140">
        <f t="shared" si="12"/>
        <v>6040.166000000001</v>
      </c>
      <c r="S25" s="144">
        <f t="shared" si="13"/>
        <v>0.025184572198302318</v>
      </c>
      <c r="T25" s="143">
        <v>7472.8060000000005</v>
      </c>
      <c r="U25" s="141">
        <v>761.9770000000001</v>
      </c>
      <c r="V25" s="142">
        <v>119.065</v>
      </c>
      <c r="W25" s="141">
        <v>744.2890000000001</v>
      </c>
      <c r="X25" s="140">
        <f t="shared" si="14"/>
        <v>9098.137000000002</v>
      </c>
      <c r="Y25" s="139">
        <f t="shared" si="15"/>
        <v>-0.3361095793567409</v>
      </c>
    </row>
    <row r="26" spans="1:25" ht="19.5" customHeight="1">
      <c r="A26" s="147" t="s">
        <v>162</v>
      </c>
      <c r="B26" s="145">
        <v>304.81699999999995</v>
      </c>
      <c r="C26" s="141">
        <v>153.873</v>
      </c>
      <c r="D26" s="142">
        <v>0</v>
      </c>
      <c r="E26" s="141">
        <v>0</v>
      </c>
      <c r="F26" s="140">
        <f t="shared" si="8"/>
        <v>458.68999999999994</v>
      </c>
      <c r="G26" s="144">
        <f t="shared" si="9"/>
        <v>0.009158320240796197</v>
      </c>
      <c r="H26" s="143">
        <v>373.78599999999994</v>
      </c>
      <c r="I26" s="141">
        <v>191.69299999999998</v>
      </c>
      <c r="J26" s="142">
        <v>0</v>
      </c>
      <c r="K26" s="141">
        <v>0</v>
      </c>
      <c r="L26" s="140">
        <f t="shared" si="10"/>
        <v>565.4789999999999</v>
      </c>
      <c r="M26" s="146">
        <f t="shared" si="11"/>
        <v>-0.1888469775181748</v>
      </c>
      <c r="N26" s="145">
        <v>1143.9969999999996</v>
      </c>
      <c r="O26" s="141">
        <v>642.6990000000001</v>
      </c>
      <c r="P26" s="142">
        <v>0</v>
      </c>
      <c r="Q26" s="141">
        <v>0</v>
      </c>
      <c r="R26" s="140">
        <f t="shared" si="12"/>
        <v>1786.6959999999997</v>
      </c>
      <c r="S26" s="144">
        <f t="shared" si="13"/>
        <v>0.007449658570380009</v>
      </c>
      <c r="T26" s="143">
        <v>1689.488</v>
      </c>
      <c r="U26" s="141">
        <v>933.9219999999998</v>
      </c>
      <c r="V26" s="142">
        <v>0</v>
      </c>
      <c r="W26" s="141">
        <v>0</v>
      </c>
      <c r="X26" s="140">
        <f t="shared" si="14"/>
        <v>2623.41</v>
      </c>
      <c r="Y26" s="139">
        <f t="shared" si="15"/>
        <v>-0.3189413778250446</v>
      </c>
    </row>
    <row r="27" spans="1:25" ht="19.5" customHeight="1">
      <c r="A27" s="147" t="s">
        <v>178</v>
      </c>
      <c r="B27" s="145">
        <v>263.651</v>
      </c>
      <c r="C27" s="141">
        <v>146.614</v>
      </c>
      <c r="D27" s="142">
        <v>0</v>
      </c>
      <c r="E27" s="141">
        <v>0</v>
      </c>
      <c r="F27" s="140">
        <f>SUM(B27:E27)</f>
        <v>410.265</v>
      </c>
      <c r="G27" s="144">
        <f>F27/$F$9</f>
        <v>0.00819145447598651</v>
      </c>
      <c r="H27" s="143">
        <v>250.36799999999997</v>
      </c>
      <c r="I27" s="141">
        <v>157.188</v>
      </c>
      <c r="J27" s="142"/>
      <c r="K27" s="141"/>
      <c r="L27" s="140">
        <f>SUM(H27:K27)</f>
        <v>407.5559999999999</v>
      </c>
      <c r="M27" s="146">
        <f>IF(ISERROR(F27/L27-1),"         /0",(F27/L27-1))</f>
        <v>0.0066469393163148816</v>
      </c>
      <c r="N27" s="145">
        <v>1319.402</v>
      </c>
      <c r="O27" s="141">
        <v>679.8220000000001</v>
      </c>
      <c r="P27" s="142"/>
      <c r="Q27" s="141"/>
      <c r="R27" s="140">
        <f>SUM(N27:Q27)</f>
        <v>1999.2240000000002</v>
      </c>
      <c r="S27" s="144">
        <f>R27/$R$9</f>
        <v>0.008335797587115775</v>
      </c>
      <c r="T27" s="143">
        <v>1150.8500000000006</v>
      </c>
      <c r="U27" s="141">
        <v>729.3</v>
      </c>
      <c r="V27" s="142"/>
      <c r="W27" s="141"/>
      <c r="X27" s="140">
        <f>SUM(T27:W27)</f>
        <v>1880.1500000000005</v>
      </c>
      <c r="Y27" s="139">
        <f>IF(ISERROR(R27/X27-1),"         /0",IF(R27/X27&gt;5,"  *  ",(R27/X27-1)))</f>
        <v>0.06333218094300963</v>
      </c>
    </row>
    <row r="28" spans="1:25" ht="19.5" customHeight="1">
      <c r="A28" s="147" t="s">
        <v>186</v>
      </c>
      <c r="B28" s="145">
        <v>112.328</v>
      </c>
      <c r="C28" s="141">
        <v>292.575</v>
      </c>
      <c r="D28" s="142">
        <v>0</v>
      </c>
      <c r="E28" s="141">
        <v>0</v>
      </c>
      <c r="F28" s="140">
        <f>SUM(B28:E28)</f>
        <v>404.903</v>
      </c>
      <c r="G28" s="144">
        <f>F28/$F$9</f>
        <v>0.00808439543146592</v>
      </c>
      <c r="H28" s="143">
        <v>121.252</v>
      </c>
      <c r="I28" s="141">
        <v>326.531</v>
      </c>
      <c r="J28" s="142"/>
      <c r="K28" s="141"/>
      <c r="L28" s="140">
        <f>SUM(H28:K28)</f>
        <v>447.783</v>
      </c>
      <c r="M28" s="146">
        <f>IF(ISERROR(F28/L28-1),"         /0",(F28/L28-1))</f>
        <v>-0.09576066978871456</v>
      </c>
      <c r="N28" s="145">
        <v>522.7099999999999</v>
      </c>
      <c r="O28" s="141">
        <v>1345.413</v>
      </c>
      <c r="P28" s="142"/>
      <c r="Q28" s="141"/>
      <c r="R28" s="140">
        <f>SUM(N28:Q28)</f>
        <v>1868.123</v>
      </c>
      <c r="S28" s="144">
        <f>R28/$R$9</f>
        <v>0.007789169795798512</v>
      </c>
      <c r="T28" s="143">
        <v>442.38100000000003</v>
      </c>
      <c r="U28" s="141">
        <v>1271.478</v>
      </c>
      <c r="V28" s="142"/>
      <c r="W28" s="141"/>
      <c r="X28" s="140">
        <f>SUM(T28:W28)</f>
        <v>1713.8590000000002</v>
      </c>
      <c r="Y28" s="139">
        <f>IF(ISERROR(R28/X28-1),"         /0",IF(R28/X28&gt;5,"  *  ",(R28/X28-1)))</f>
        <v>0.09000973825734793</v>
      </c>
    </row>
    <row r="29" spans="1:25" ht="19.5" customHeight="1">
      <c r="A29" s="147" t="s">
        <v>210</v>
      </c>
      <c r="B29" s="145">
        <v>247.175</v>
      </c>
      <c r="C29" s="141">
        <v>140.443</v>
      </c>
      <c r="D29" s="142">
        <v>0</v>
      </c>
      <c r="E29" s="141">
        <v>0</v>
      </c>
      <c r="F29" s="140">
        <f>SUM(B29:E29)</f>
        <v>387.61800000000005</v>
      </c>
      <c r="G29" s="144">
        <f>F29/$F$9</f>
        <v>0.007739278761466221</v>
      </c>
      <c r="H29" s="143">
        <v>318.716</v>
      </c>
      <c r="I29" s="141">
        <v>136.296</v>
      </c>
      <c r="J29" s="142"/>
      <c r="K29" s="141"/>
      <c r="L29" s="140">
        <f>SUM(H29:K29)</f>
        <v>455.012</v>
      </c>
      <c r="M29" s="146">
        <f>IF(ISERROR(F29/L29-1),"         /0",(F29/L29-1))</f>
        <v>-0.14811477499494508</v>
      </c>
      <c r="N29" s="145">
        <v>1437.503</v>
      </c>
      <c r="O29" s="141">
        <v>737.5070000000001</v>
      </c>
      <c r="P29" s="142"/>
      <c r="Q29" s="141"/>
      <c r="R29" s="140">
        <f>SUM(N29:Q29)</f>
        <v>2175.01</v>
      </c>
      <c r="S29" s="144">
        <f>R29/$R$9</f>
        <v>0.009068740226184101</v>
      </c>
      <c r="T29" s="143">
        <v>1803.6770000000001</v>
      </c>
      <c r="U29" s="141">
        <v>594.7819999999999</v>
      </c>
      <c r="V29" s="142"/>
      <c r="W29" s="141"/>
      <c r="X29" s="140">
        <f>SUM(T29:W29)</f>
        <v>2398.459</v>
      </c>
      <c r="Y29" s="139">
        <f>IF(ISERROR(R29/X29-1),"         /0",IF(R29/X29&gt;5,"  *  ",(R29/X29-1)))</f>
        <v>-0.09316356877478393</v>
      </c>
    </row>
    <row r="30" spans="1:25" ht="19.5" customHeight="1">
      <c r="A30" s="147" t="s">
        <v>182</v>
      </c>
      <c r="B30" s="145">
        <v>180.434</v>
      </c>
      <c r="C30" s="141">
        <v>203.81400000000002</v>
      </c>
      <c r="D30" s="142">
        <v>0</v>
      </c>
      <c r="E30" s="141">
        <v>0</v>
      </c>
      <c r="F30" s="140">
        <f>SUM(B30:E30)</f>
        <v>384.24800000000005</v>
      </c>
      <c r="G30" s="144">
        <f>F30/$F$9</f>
        <v>0.007671992491411319</v>
      </c>
      <c r="H30" s="143">
        <v>28.612000000000002</v>
      </c>
      <c r="I30" s="141">
        <v>66.018</v>
      </c>
      <c r="J30" s="142"/>
      <c r="K30" s="141"/>
      <c r="L30" s="140">
        <f>SUM(H30:K30)</f>
        <v>94.63</v>
      </c>
      <c r="M30" s="146">
        <f>IF(ISERROR(F30/L30-1),"         /0",(F30/L30-1))</f>
        <v>3.060530487160521</v>
      </c>
      <c r="N30" s="145">
        <v>839.994</v>
      </c>
      <c r="O30" s="141">
        <v>782.557</v>
      </c>
      <c r="P30" s="142"/>
      <c r="Q30" s="141"/>
      <c r="R30" s="140">
        <f>SUM(N30:Q30)</f>
        <v>1622.551</v>
      </c>
      <c r="S30" s="144">
        <f>R30/$R$9</f>
        <v>0.006765253273656322</v>
      </c>
      <c r="T30" s="143">
        <v>267.81200000000007</v>
      </c>
      <c r="U30" s="141">
        <v>173.409</v>
      </c>
      <c r="V30" s="142"/>
      <c r="W30" s="141"/>
      <c r="X30" s="140">
        <f>SUM(T30:W30)</f>
        <v>441.22100000000006</v>
      </c>
      <c r="Y30" s="139">
        <f>IF(ISERROR(R30/X30-1),"         /0",IF(R30/X30&gt;5,"  *  ",(R30/X30-1)))</f>
        <v>2.6774110933069815</v>
      </c>
    </row>
    <row r="31" spans="1:25" ht="19.5" customHeight="1">
      <c r="A31" s="147" t="s">
        <v>177</v>
      </c>
      <c r="B31" s="145">
        <v>111.994</v>
      </c>
      <c r="C31" s="141">
        <v>231.86599999999999</v>
      </c>
      <c r="D31" s="142">
        <v>0</v>
      </c>
      <c r="E31" s="141">
        <v>0</v>
      </c>
      <c r="F31" s="140">
        <f>SUM(B31:E31)</f>
        <v>343.86</v>
      </c>
      <c r="G31" s="144">
        <f>F31/$F$9</f>
        <v>0.006865595495869063</v>
      </c>
      <c r="H31" s="143">
        <v>103.78099999999999</v>
      </c>
      <c r="I31" s="141">
        <v>257.48699999999997</v>
      </c>
      <c r="J31" s="142"/>
      <c r="K31" s="141"/>
      <c r="L31" s="140">
        <f>SUM(H31:K31)</f>
        <v>361.268</v>
      </c>
      <c r="M31" s="146">
        <f>IF(ISERROR(F31/L31-1),"         /0",(F31/L31-1))</f>
        <v>-0.048185834339050104</v>
      </c>
      <c r="N31" s="145">
        <v>533.6880000000001</v>
      </c>
      <c r="O31" s="141">
        <v>1154.1829999999998</v>
      </c>
      <c r="P31" s="142"/>
      <c r="Q31" s="141"/>
      <c r="R31" s="140">
        <f>SUM(N31:Q31)</f>
        <v>1687.8709999999999</v>
      </c>
      <c r="S31" s="144">
        <f>R31/$R$9</f>
        <v>0.007037606095746494</v>
      </c>
      <c r="T31" s="143">
        <v>486.2030000000001</v>
      </c>
      <c r="U31" s="141">
        <v>1224.1060000000002</v>
      </c>
      <c r="V31" s="142"/>
      <c r="W31" s="141"/>
      <c r="X31" s="140">
        <f>SUM(T31:W31)</f>
        <v>1710.3090000000002</v>
      </c>
      <c r="Y31" s="139">
        <f>IF(ISERROR(R31/X31-1),"         /0",IF(R31/X31&gt;5,"  *  ",(R31/X31-1)))</f>
        <v>-0.013119266752382397</v>
      </c>
    </row>
    <row r="32" spans="1:25" ht="19.5" customHeight="1">
      <c r="A32" s="147" t="s">
        <v>187</v>
      </c>
      <c r="B32" s="145">
        <v>6.452</v>
      </c>
      <c r="C32" s="141">
        <v>238.57999999999998</v>
      </c>
      <c r="D32" s="142">
        <v>0</v>
      </c>
      <c r="E32" s="141">
        <v>0</v>
      </c>
      <c r="F32" s="140">
        <f aca="true" t="shared" si="16" ref="F32:F38">SUM(B32:E32)</f>
        <v>245.03199999999998</v>
      </c>
      <c r="G32" s="144">
        <f aca="true" t="shared" si="17" ref="G32:G38">F32/$F$9</f>
        <v>0.004892370719315384</v>
      </c>
      <c r="H32" s="143">
        <v>1.209</v>
      </c>
      <c r="I32" s="141">
        <v>208.52499999999998</v>
      </c>
      <c r="J32" s="142"/>
      <c r="K32" s="141"/>
      <c r="L32" s="140">
        <f aca="true" t="shared" si="18" ref="L32:L38">SUM(H32:K32)</f>
        <v>209.73399999999998</v>
      </c>
      <c r="M32" s="146">
        <f aca="true" t="shared" si="19" ref="M32:M38">IF(ISERROR(F32/L32-1),"         /0",(F32/L32-1))</f>
        <v>0.16829889288336664</v>
      </c>
      <c r="N32" s="145">
        <v>29.201</v>
      </c>
      <c r="O32" s="141">
        <v>1066.684</v>
      </c>
      <c r="P32" s="142"/>
      <c r="Q32" s="141"/>
      <c r="R32" s="140">
        <f aca="true" t="shared" si="20" ref="R32:R38">SUM(N32:Q32)</f>
        <v>1095.885</v>
      </c>
      <c r="S32" s="144">
        <f aca="true" t="shared" si="21" ref="S32:S38">R32/$R$9</f>
        <v>0.004569310661915009</v>
      </c>
      <c r="T32" s="143">
        <v>34.151</v>
      </c>
      <c r="U32" s="141">
        <v>979.3389999999999</v>
      </c>
      <c r="V32" s="142"/>
      <c r="W32" s="141"/>
      <c r="X32" s="140">
        <f aca="true" t="shared" si="22" ref="X32:X38">SUM(T32:W32)</f>
        <v>1013.4899999999999</v>
      </c>
      <c r="Y32" s="139">
        <f aca="true" t="shared" si="23" ref="Y32:Y38">IF(ISERROR(R32/X32-1),"         /0",IF(R32/X32&gt;5,"  *  ",(R32/X32-1)))</f>
        <v>0.08129828612023804</v>
      </c>
    </row>
    <row r="33" spans="1:25" ht="19.5" customHeight="1">
      <c r="A33" s="147" t="s">
        <v>179</v>
      </c>
      <c r="B33" s="145">
        <v>120.023</v>
      </c>
      <c r="C33" s="141">
        <v>97.536</v>
      </c>
      <c r="D33" s="142">
        <v>0</v>
      </c>
      <c r="E33" s="141">
        <v>0</v>
      </c>
      <c r="F33" s="140">
        <f>SUM(B33:E33)</f>
        <v>217.559</v>
      </c>
      <c r="G33" s="144">
        <f>F33/$F$9</f>
        <v>0.004343837871476117</v>
      </c>
      <c r="H33" s="143">
        <v>276.697</v>
      </c>
      <c r="I33" s="141">
        <v>282.067</v>
      </c>
      <c r="J33" s="142"/>
      <c r="K33" s="141"/>
      <c r="L33" s="140">
        <f>SUM(H33:K33)</f>
        <v>558.764</v>
      </c>
      <c r="M33" s="146">
        <f>IF(ISERROR(F33/L33-1),"         /0",(F33/L33-1))</f>
        <v>-0.6106424179080971</v>
      </c>
      <c r="N33" s="145">
        <v>502.19300000000004</v>
      </c>
      <c r="O33" s="141">
        <v>367.211</v>
      </c>
      <c r="P33" s="142"/>
      <c r="Q33" s="141"/>
      <c r="R33" s="140">
        <f>SUM(N33:Q33)</f>
        <v>869.404</v>
      </c>
      <c r="S33" s="144">
        <f>R33/$R$9</f>
        <v>0.003624994380534049</v>
      </c>
      <c r="T33" s="143">
        <v>1344.3319999999999</v>
      </c>
      <c r="U33" s="141">
        <v>1128.051</v>
      </c>
      <c r="V33" s="142"/>
      <c r="W33" s="141"/>
      <c r="X33" s="140">
        <f>SUM(T33:W33)</f>
        <v>2472.383</v>
      </c>
      <c r="Y33" s="139">
        <f>IF(ISERROR(R33/X33-1),"         /0",IF(R33/X33&gt;5,"  *  ",(R33/X33-1)))</f>
        <v>-0.6483538351460918</v>
      </c>
    </row>
    <row r="34" spans="1:25" ht="19.5" customHeight="1">
      <c r="A34" s="147" t="s">
        <v>194</v>
      </c>
      <c r="B34" s="145">
        <v>97.937</v>
      </c>
      <c r="C34" s="141">
        <v>84.786</v>
      </c>
      <c r="D34" s="142">
        <v>0</v>
      </c>
      <c r="E34" s="141">
        <v>0</v>
      </c>
      <c r="F34" s="140">
        <f t="shared" si="16"/>
        <v>182.723</v>
      </c>
      <c r="G34" s="144">
        <f t="shared" si="17"/>
        <v>0.003648293508380396</v>
      </c>
      <c r="H34" s="143">
        <v>100.444</v>
      </c>
      <c r="I34" s="141">
        <v>105.676</v>
      </c>
      <c r="J34" s="142"/>
      <c r="K34" s="141"/>
      <c r="L34" s="140">
        <f t="shared" si="18"/>
        <v>206.12</v>
      </c>
      <c r="M34" s="146">
        <f t="shared" si="19"/>
        <v>-0.1135115466718416</v>
      </c>
      <c r="N34" s="145">
        <v>573.8199999999999</v>
      </c>
      <c r="O34" s="141">
        <v>642.807</v>
      </c>
      <c r="P34" s="142"/>
      <c r="Q34" s="141"/>
      <c r="R34" s="140">
        <f t="shared" si="20"/>
        <v>1216.627</v>
      </c>
      <c r="S34" s="144">
        <f t="shared" si="21"/>
        <v>0.005072746431125229</v>
      </c>
      <c r="T34" s="143">
        <v>388.409</v>
      </c>
      <c r="U34" s="141">
        <v>582.0120000000001</v>
      </c>
      <c r="V34" s="142"/>
      <c r="W34" s="141"/>
      <c r="X34" s="140">
        <f t="shared" si="22"/>
        <v>970.421</v>
      </c>
      <c r="Y34" s="139">
        <f t="shared" si="23"/>
        <v>0.2537105029672688</v>
      </c>
    </row>
    <row r="35" spans="1:25" ht="19.5" customHeight="1">
      <c r="A35" s="147" t="s">
        <v>189</v>
      </c>
      <c r="B35" s="145">
        <v>76.12299999999999</v>
      </c>
      <c r="C35" s="141">
        <v>78.905</v>
      </c>
      <c r="D35" s="142">
        <v>0</v>
      </c>
      <c r="E35" s="141">
        <v>0</v>
      </c>
      <c r="F35" s="140">
        <f t="shared" si="16"/>
        <v>155.028</v>
      </c>
      <c r="G35" s="144">
        <f t="shared" si="17"/>
        <v>0.003095328152543445</v>
      </c>
      <c r="H35" s="143">
        <v>53.473</v>
      </c>
      <c r="I35" s="141">
        <v>34.814</v>
      </c>
      <c r="J35" s="142">
        <v>1.87</v>
      </c>
      <c r="K35" s="141">
        <v>2.1</v>
      </c>
      <c r="L35" s="140">
        <f t="shared" si="18"/>
        <v>92.257</v>
      </c>
      <c r="M35" s="146">
        <f t="shared" si="19"/>
        <v>0.6803928157213002</v>
      </c>
      <c r="N35" s="145">
        <v>294.957</v>
      </c>
      <c r="O35" s="141">
        <v>266.903</v>
      </c>
      <c r="P35" s="142">
        <v>2.683</v>
      </c>
      <c r="Q35" s="141">
        <v>4.268</v>
      </c>
      <c r="R35" s="140">
        <f t="shared" si="20"/>
        <v>568.811</v>
      </c>
      <c r="S35" s="144">
        <f t="shared" si="21"/>
        <v>0.0023716668874147724</v>
      </c>
      <c r="T35" s="143">
        <v>249.013</v>
      </c>
      <c r="U35" s="141">
        <v>127.94500000000001</v>
      </c>
      <c r="V35" s="142">
        <v>6.593000000000001</v>
      </c>
      <c r="W35" s="141">
        <v>6.729000000000001</v>
      </c>
      <c r="X35" s="140">
        <f t="shared" si="22"/>
        <v>390.28000000000003</v>
      </c>
      <c r="Y35" s="139">
        <f t="shared" si="23"/>
        <v>0.457443373987906</v>
      </c>
    </row>
    <row r="36" spans="1:25" ht="19.5" customHeight="1">
      <c r="A36" s="147" t="s">
        <v>184</v>
      </c>
      <c r="B36" s="145">
        <v>113.366</v>
      </c>
      <c r="C36" s="141">
        <v>31.229</v>
      </c>
      <c r="D36" s="142">
        <v>0</v>
      </c>
      <c r="E36" s="141">
        <v>0</v>
      </c>
      <c r="F36" s="140">
        <f t="shared" si="16"/>
        <v>144.595</v>
      </c>
      <c r="G36" s="144">
        <f t="shared" si="17"/>
        <v>0.002887020242904633</v>
      </c>
      <c r="H36" s="143">
        <v>52.596</v>
      </c>
      <c r="I36" s="141">
        <v>35.959</v>
      </c>
      <c r="J36" s="142"/>
      <c r="K36" s="141"/>
      <c r="L36" s="140">
        <f t="shared" si="18"/>
        <v>88.555</v>
      </c>
      <c r="M36" s="146">
        <f t="shared" si="19"/>
        <v>0.6328270566314718</v>
      </c>
      <c r="N36" s="145">
        <v>397.53</v>
      </c>
      <c r="O36" s="141">
        <v>178.13500000000002</v>
      </c>
      <c r="P36" s="142">
        <v>0.861</v>
      </c>
      <c r="Q36" s="141">
        <v>0.9</v>
      </c>
      <c r="R36" s="140">
        <f t="shared" si="20"/>
        <v>577.4259999999999</v>
      </c>
      <c r="S36" s="144">
        <f t="shared" si="21"/>
        <v>0.002407587272630737</v>
      </c>
      <c r="T36" s="143">
        <v>267.21100000000007</v>
      </c>
      <c r="U36" s="141">
        <v>191.241</v>
      </c>
      <c r="V36" s="142">
        <v>0</v>
      </c>
      <c r="W36" s="141">
        <v>0.018</v>
      </c>
      <c r="X36" s="140">
        <f t="shared" si="22"/>
        <v>458.4700000000001</v>
      </c>
      <c r="Y36" s="139">
        <f t="shared" si="23"/>
        <v>0.2594629964883195</v>
      </c>
    </row>
    <row r="37" spans="1:25" ht="19.5" customHeight="1">
      <c r="A37" s="147" t="s">
        <v>193</v>
      </c>
      <c r="B37" s="145">
        <v>28.996</v>
      </c>
      <c r="C37" s="141">
        <v>89.381</v>
      </c>
      <c r="D37" s="142">
        <v>0</v>
      </c>
      <c r="E37" s="141">
        <v>0</v>
      </c>
      <c r="F37" s="140">
        <f t="shared" si="16"/>
        <v>118.377</v>
      </c>
      <c r="G37" s="144">
        <f t="shared" si="17"/>
        <v>0.0023635450416288374</v>
      </c>
      <c r="H37" s="143">
        <v>48.282</v>
      </c>
      <c r="I37" s="141">
        <v>65.08200000000001</v>
      </c>
      <c r="J37" s="142"/>
      <c r="K37" s="141"/>
      <c r="L37" s="140">
        <f t="shared" si="18"/>
        <v>113.364</v>
      </c>
      <c r="M37" s="146">
        <f t="shared" si="19"/>
        <v>0.04422038742457923</v>
      </c>
      <c r="N37" s="145">
        <v>203.555</v>
      </c>
      <c r="O37" s="141">
        <v>397.442</v>
      </c>
      <c r="P37" s="142"/>
      <c r="Q37" s="141"/>
      <c r="R37" s="140">
        <f t="shared" si="20"/>
        <v>600.9970000000001</v>
      </c>
      <c r="S37" s="144">
        <f t="shared" si="21"/>
        <v>0.0025058669476075816</v>
      </c>
      <c r="T37" s="143">
        <v>315.70099999999996</v>
      </c>
      <c r="U37" s="141">
        <v>251.498</v>
      </c>
      <c r="V37" s="142"/>
      <c r="W37" s="141"/>
      <c r="X37" s="140">
        <f t="shared" si="22"/>
        <v>567.199</v>
      </c>
      <c r="Y37" s="139">
        <f t="shared" si="23"/>
        <v>0.05958755216423173</v>
      </c>
    </row>
    <row r="38" spans="1:25" ht="19.5" customHeight="1">
      <c r="A38" s="147" t="s">
        <v>191</v>
      </c>
      <c r="B38" s="145">
        <v>84.35900000000001</v>
      </c>
      <c r="C38" s="141">
        <v>27.084000000000003</v>
      </c>
      <c r="D38" s="142">
        <v>0</v>
      </c>
      <c r="E38" s="141">
        <v>0</v>
      </c>
      <c r="F38" s="140">
        <f t="shared" si="16"/>
        <v>111.44300000000001</v>
      </c>
      <c r="G38" s="144">
        <f t="shared" si="17"/>
        <v>0.0022250990485841214</v>
      </c>
      <c r="H38" s="143">
        <v>99.078</v>
      </c>
      <c r="I38" s="141">
        <v>31.128</v>
      </c>
      <c r="J38" s="142"/>
      <c r="K38" s="141"/>
      <c r="L38" s="140">
        <f t="shared" si="18"/>
        <v>130.20600000000002</v>
      </c>
      <c r="M38" s="146">
        <f t="shared" si="19"/>
        <v>-0.14410242231540793</v>
      </c>
      <c r="N38" s="145">
        <v>427.451</v>
      </c>
      <c r="O38" s="141">
        <v>27.084000000000003</v>
      </c>
      <c r="P38" s="142"/>
      <c r="Q38" s="141"/>
      <c r="R38" s="140">
        <f t="shared" si="20"/>
        <v>454.535</v>
      </c>
      <c r="S38" s="144">
        <f t="shared" si="21"/>
        <v>0.0018951912123202149</v>
      </c>
      <c r="T38" s="143">
        <v>276.051</v>
      </c>
      <c r="U38" s="141">
        <v>56.818</v>
      </c>
      <c r="V38" s="142"/>
      <c r="W38" s="141"/>
      <c r="X38" s="140">
        <f t="shared" si="22"/>
        <v>332.86899999999997</v>
      </c>
      <c r="Y38" s="139">
        <f t="shared" si="23"/>
        <v>0.36550715146198676</v>
      </c>
    </row>
    <row r="39" spans="1:25" ht="19.5" customHeight="1">
      <c r="A39" s="147" t="s">
        <v>211</v>
      </c>
      <c r="B39" s="145">
        <v>0</v>
      </c>
      <c r="C39" s="141">
        <v>0</v>
      </c>
      <c r="D39" s="142">
        <v>73.364</v>
      </c>
      <c r="E39" s="141">
        <v>37.567</v>
      </c>
      <c r="F39" s="140">
        <f aca="true" t="shared" si="24" ref="F39:F44">SUM(B39:E39)</f>
        <v>110.93100000000001</v>
      </c>
      <c r="G39" s="144">
        <f aca="true" t="shared" si="25" ref="G39:G44">F39/$F$9</f>
        <v>0.0022148763274363143</v>
      </c>
      <c r="H39" s="143"/>
      <c r="I39" s="141"/>
      <c r="J39" s="142"/>
      <c r="K39" s="141"/>
      <c r="L39" s="140">
        <f aca="true" t="shared" si="26" ref="L39:L44">SUM(H39:K39)</f>
        <v>0</v>
      </c>
      <c r="M39" s="146" t="str">
        <f aca="true" t="shared" si="27" ref="M39:M44">IF(ISERROR(F39/L39-1),"         /0",(F39/L39-1))</f>
        <v>         /0</v>
      </c>
      <c r="N39" s="145"/>
      <c r="O39" s="141"/>
      <c r="P39" s="142">
        <v>100.519</v>
      </c>
      <c r="Q39" s="141">
        <v>56.968</v>
      </c>
      <c r="R39" s="140">
        <f aca="true" t="shared" si="28" ref="R39:R44">SUM(N39:Q39)</f>
        <v>157.48700000000002</v>
      </c>
      <c r="S39" s="144">
        <f aca="true" t="shared" si="29" ref="S39:S44">R39/$R$9</f>
        <v>0.000656644655427357</v>
      </c>
      <c r="T39" s="143"/>
      <c r="U39" s="141"/>
      <c r="V39" s="142"/>
      <c r="W39" s="141"/>
      <c r="X39" s="140">
        <f aca="true" t="shared" si="30" ref="X39:X44">SUM(T39:W39)</f>
        <v>0</v>
      </c>
      <c r="Y39" s="139" t="str">
        <f aca="true" t="shared" si="31" ref="Y39:Y44">IF(ISERROR(R39/X39-1),"         /0",IF(R39/X39&gt;5,"  *  ",(R39/X39-1)))</f>
        <v>         /0</v>
      </c>
    </row>
    <row r="40" spans="1:25" ht="19.5" customHeight="1">
      <c r="A40" s="147" t="s">
        <v>183</v>
      </c>
      <c r="B40" s="145">
        <v>85.849</v>
      </c>
      <c r="C40" s="141">
        <v>13.258000000000001</v>
      </c>
      <c r="D40" s="142">
        <v>0</v>
      </c>
      <c r="E40" s="141">
        <v>0</v>
      </c>
      <c r="F40" s="140">
        <f t="shared" si="24"/>
        <v>99.107</v>
      </c>
      <c r="G40" s="144">
        <f t="shared" si="25"/>
        <v>0.001978795360929143</v>
      </c>
      <c r="H40" s="143">
        <v>67.698</v>
      </c>
      <c r="I40" s="141">
        <v>37.217</v>
      </c>
      <c r="J40" s="142"/>
      <c r="K40" s="141"/>
      <c r="L40" s="140">
        <f t="shared" si="26"/>
        <v>104.91499999999999</v>
      </c>
      <c r="M40" s="146">
        <f t="shared" si="27"/>
        <v>-0.05535910022399082</v>
      </c>
      <c r="N40" s="145">
        <v>420.74700000000007</v>
      </c>
      <c r="O40" s="141">
        <v>68.206</v>
      </c>
      <c r="P40" s="142">
        <v>0</v>
      </c>
      <c r="Q40" s="141"/>
      <c r="R40" s="140">
        <f t="shared" si="28"/>
        <v>488.9530000000001</v>
      </c>
      <c r="S40" s="144">
        <f t="shared" si="29"/>
        <v>0.002038697633488304</v>
      </c>
      <c r="T40" s="143">
        <v>423.4770000000001</v>
      </c>
      <c r="U40" s="141">
        <v>142.724</v>
      </c>
      <c r="V40" s="142"/>
      <c r="W40" s="141"/>
      <c r="X40" s="140">
        <f t="shared" si="30"/>
        <v>566.201</v>
      </c>
      <c r="Y40" s="139">
        <f t="shared" si="31"/>
        <v>-0.13643211509693542</v>
      </c>
    </row>
    <row r="41" spans="1:25" ht="19.5" customHeight="1">
      <c r="A41" s="147" t="s">
        <v>190</v>
      </c>
      <c r="B41" s="145">
        <v>39.119</v>
      </c>
      <c r="C41" s="141">
        <v>24.77</v>
      </c>
      <c r="D41" s="142">
        <v>0</v>
      </c>
      <c r="E41" s="141">
        <v>0</v>
      </c>
      <c r="F41" s="140">
        <f t="shared" si="24"/>
        <v>63.888999999999996</v>
      </c>
      <c r="G41" s="144">
        <f t="shared" si="25"/>
        <v>0.0012756238894770504</v>
      </c>
      <c r="H41" s="143">
        <v>26.758</v>
      </c>
      <c r="I41" s="141">
        <v>4.8</v>
      </c>
      <c r="J41" s="142"/>
      <c r="K41" s="141"/>
      <c r="L41" s="140">
        <f t="shared" si="26"/>
        <v>31.558</v>
      </c>
      <c r="M41" s="146">
        <f t="shared" si="27"/>
        <v>1.0244945814056656</v>
      </c>
      <c r="N41" s="145">
        <v>141.27300000000002</v>
      </c>
      <c r="O41" s="141">
        <v>73.06099999999999</v>
      </c>
      <c r="P41" s="142"/>
      <c r="Q41" s="141"/>
      <c r="R41" s="140">
        <f t="shared" si="28"/>
        <v>214.334</v>
      </c>
      <c r="S41" s="144">
        <f t="shared" si="29"/>
        <v>0.000893669163653934</v>
      </c>
      <c r="T41" s="143">
        <v>113.531</v>
      </c>
      <c r="U41" s="141">
        <v>45.31399999999999</v>
      </c>
      <c r="V41" s="142">
        <v>0</v>
      </c>
      <c r="W41" s="141">
        <v>0</v>
      </c>
      <c r="X41" s="140">
        <f t="shared" si="30"/>
        <v>158.845</v>
      </c>
      <c r="Y41" s="139">
        <f t="shared" si="31"/>
        <v>0.34932796122005727</v>
      </c>
    </row>
    <row r="42" spans="1:25" ht="19.5" customHeight="1">
      <c r="A42" s="147" t="s">
        <v>198</v>
      </c>
      <c r="B42" s="145">
        <v>61.035</v>
      </c>
      <c r="C42" s="141">
        <v>0</v>
      </c>
      <c r="D42" s="142">
        <v>0</v>
      </c>
      <c r="E42" s="141">
        <v>0</v>
      </c>
      <c r="F42" s="140">
        <f t="shared" si="24"/>
        <v>61.035</v>
      </c>
      <c r="G42" s="144">
        <f t="shared" si="25"/>
        <v>0.0012186402055789224</v>
      </c>
      <c r="H42" s="143">
        <v>62.438</v>
      </c>
      <c r="I42" s="141">
        <v>22.466</v>
      </c>
      <c r="J42" s="142"/>
      <c r="K42" s="141"/>
      <c r="L42" s="140">
        <f t="shared" si="26"/>
        <v>84.904</v>
      </c>
      <c r="M42" s="146">
        <f t="shared" si="27"/>
        <v>-0.28112927541694155</v>
      </c>
      <c r="N42" s="145">
        <v>326.55999999999995</v>
      </c>
      <c r="O42" s="141">
        <v>43.035000000000004</v>
      </c>
      <c r="P42" s="142">
        <v>0</v>
      </c>
      <c r="Q42" s="141">
        <v>0</v>
      </c>
      <c r="R42" s="140">
        <f t="shared" si="28"/>
        <v>369.59499999999997</v>
      </c>
      <c r="S42" s="144">
        <f t="shared" si="29"/>
        <v>0.001541032475205407</v>
      </c>
      <c r="T42" s="143">
        <v>373.222</v>
      </c>
      <c r="U42" s="141">
        <v>50.136</v>
      </c>
      <c r="V42" s="142">
        <v>0</v>
      </c>
      <c r="W42" s="141">
        <v>0</v>
      </c>
      <c r="X42" s="140">
        <f t="shared" si="30"/>
        <v>423.358</v>
      </c>
      <c r="Y42" s="139">
        <f t="shared" si="31"/>
        <v>-0.1269918130754587</v>
      </c>
    </row>
    <row r="43" spans="1:25" ht="19.5" customHeight="1">
      <c r="A43" s="147" t="s">
        <v>188</v>
      </c>
      <c r="B43" s="145">
        <v>47.946</v>
      </c>
      <c r="C43" s="141">
        <v>1.187</v>
      </c>
      <c r="D43" s="142">
        <v>0</v>
      </c>
      <c r="E43" s="141">
        <v>0</v>
      </c>
      <c r="F43" s="140">
        <f t="shared" si="24"/>
        <v>49.132999999999996</v>
      </c>
      <c r="G43" s="144">
        <f t="shared" si="25"/>
        <v>0.0009810018713968902</v>
      </c>
      <c r="H43" s="143">
        <v>57.657</v>
      </c>
      <c r="I43" s="141">
        <v>5.807</v>
      </c>
      <c r="J43" s="142"/>
      <c r="K43" s="141"/>
      <c r="L43" s="140">
        <f t="shared" si="26"/>
        <v>63.464</v>
      </c>
      <c r="M43" s="146">
        <f t="shared" si="27"/>
        <v>-0.2258130593722426</v>
      </c>
      <c r="N43" s="145">
        <v>202.556</v>
      </c>
      <c r="O43" s="141">
        <v>4.41</v>
      </c>
      <c r="P43" s="142"/>
      <c r="Q43" s="141"/>
      <c r="R43" s="140">
        <f t="shared" si="28"/>
        <v>206.966</v>
      </c>
      <c r="S43" s="144">
        <f t="shared" si="29"/>
        <v>0.0008629481655957529</v>
      </c>
      <c r="T43" s="143">
        <v>310.039</v>
      </c>
      <c r="U43" s="141">
        <v>19.980999999999998</v>
      </c>
      <c r="V43" s="142"/>
      <c r="W43" s="141"/>
      <c r="X43" s="140">
        <f t="shared" si="30"/>
        <v>330.02</v>
      </c>
      <c r="Y43" s="139">
        <f t="shared" si="31"/>
        <v>-0.3728683110114538</v>
      </c>
    </row>
    <row r="44" spans="1:25" ht="19.5" customHeight="1" thickBot="1">
      <c r="A44" s="138" t="s">
        <v>168</v>
      </c>
      <c r="B44" s="136">
        <v>22.187</v>
      </c>
      <c r="C44" s="132">
        <v>0.758</v>
      </c>
      <c r="D44" s="133">
        <v>17.26</v>
      </c>
      <c r="E44" s="132">
        <v>2.169</v>
      </c>
      <c r="F44" s="131">
        <f t="shared" si="24"/>
        <v>42.373999999999995</v>
      </c>
      <c r="G44" s="135">
        <f t="shared" si="25"/>
        <v>0.0008460499724944909</v>
      </c>
      <c r="H44" s="134">
        <v>545.469</v>
      </c>
      <c r="I44" s="132">
        <v>299.826</v>
      </c>
      <c r="J44" s="133">
        <v>253.527</v>
      </c>
      <c r="K44" s="132">
        <v>72.42</v>
      </c>
      <c r="L44" s="131">
        <f t="shared" si="26"/>
        <v>1171.2420000000002</v>
      </c>
      <c r="M44" s="137">
        <f t="shared" si="27"/>
        <v>-0.9638213110527116</v>
      </c>
      <c r="N44" s="136">
        <v>81.473</v>
      </c>
      <c r="O44" s="132">
        <v>7.574</v>
      </c>
      <c r="P44" s="133">
        <v>107.01099999999997</v>
      </c>
      <c r="Q44" s="132">
        <v>11.976</v>
      </c>
      <c r="R44" s="131">
        <f t="shared" si="28"/>
        <v>208.03399999999996</v>
      </c>
      <c r="S44" s="135">
        <f t="shared" si="29"/>
        <v>0.0008674012092882253</v>
      </c>
      <c r="T44" s="134">
        <v>1729.667</v>
      </c>
      <c r="U44" s="132">
        <v>2156.409</v>
      </c>
      <c r="V44" s="133">
        <v>2389.34</v>
      </c>
      <c r="W44" s="132">
        <v>578.935</v>
      </c>
      <c r="X44" s="131">
        <f t="shared" si="30"/>
        <v>6854.351000000001</v>
      </c>
      <c r="Y44" s="130">
        <f t="shared" si="31"/>
        <v>-0.9696493511931327</v>
      </c>
    </row>
    <row r="45" ht="15" thickTop="1">
      <c r="A45" s="121" t="s">
        <v>43</v>
      </c>
    </row>
    <row r="46" ht="14.25">
      <c r="A46" s="121" t="s">
        <v>42</v>
      </c>
    </row>
    <row r="47" ht="14.25">
      <c r="A47" s="128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5:Y65536 M45:M65536 Y3 M3">
    <cfRule type="cellIs" priority="9" dxfId="93" operator="lessThan" stopIfTrue="1">
      <formula>0</formula>
    </cfRule>
  </conditionalFormatting>
  <conditionalFormatting sqref="Y9:Y44 M9:M44">
    <cfRule type="cellIs" priority="10" dxfId="93" operator="lessThan">
      <formula>0</formula>
    </cfRule>
    <cfRule type="cellIs" priority="11" dxfId="95" operator="greaterThanOrEqual" stopIfTrue="1">
      <formula>0</formula>
    </cfRule>
  </conditionalFormatting>
  <conditionalFormatting sqref="G7:G8">
    <cfRule type="cellIs" priority="5" dxfId="93" operator="lessThan" stopIfTrue="1">
      <formula>0</formula>
    </cfRule>
  </conditionalFormatting>
  <conditionalFormatting sqref="S7:S8">
    <cfRule type="cellIs" priority="4" dxfId="93" operator="lessThan" stopIfTrue="1">
      <formula>0</formula>
    </cfRule>
  </conditionalFormatting>
  <conditionalFormatting sqref="M5 Y5 Y7:Y8 M7:M8">
    <cfRule type="cellIs" priority="6" dxfId="93" operator="lessThan" stopIfTrue="1">
      <formula>0</formula>
    </cfRule>
  </conditionalFormatting>
  <conditionalFormatting sqref="M6 Y6">
    <cfRule type="cellIs" priority="3" dxfId="93" operator="lessThan" stopIfTrue="1">
      <formula>0</formula>
    </cfRule>
  </conditionalFormatting>
  <conditionalFormatting sqref="G6">
    <cfRule type="cellIs" priority="2" dxfId="93" operator="lessThan" stopIfTrue="1">
      <formula>0</formula>
    </cfRule>
  </conditionalFormatting>
  <conditionalFormatting sqref="S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1"/>
  <sheetViews>
    <sheetView showGridLines="0" zoomScale="88" zoomScaleNormal="88" zoomScalePageLayoutView="0" workbookViewId="0" topLeftCell="A1">
      <selection activeCell="N1" sqref="N1:Q1"/>
    </sheetView>
  </sheetViews>
  <sheetFormatPr defaultColWidth="9.140625" defaultRowHeight="15"/>
  <cols>
    <col min="1" max="1" width="15.8515625" style="186" customWidth="1"/>
    <col min="2" max="2" width="12.28125" style="186" customWidth="1"/>
    <col min="3" max="3" width="11.7109375" style="186" customWidth="1"/>
    <col min="4" max="4" width="11.28125" style="186" bestFit="1" customWidth="1"/>
    <col min="5" max="5" width="10.28125" style="186" bestFit="1" customWidth="1"/>
    <col min="6" max="6" width="11.28125" style="186" bestFit="1" customWidth="1"/>
    <col min="7" max="7" width="11.28125" style="186" customWidth="1"/>
    <col min="8" max="8" width="11.28125" style="186" bestFit="1" customWidth="1"/>
    <col min="9" max="9" width="9.00390625" style="186" customWidth="1"/>
    <col min="10" max="10" width="11.28125" style="186" bestFit="1" customWidth="1"/>
    <col min="11" max="11" width="11.28125" style="186" customWidth="1"/>
    <col min="12" max="12" width="12.28125" style="186" bestFit="1" customWidth="1"/>
    <col min="13" max="13" width="10.7109375" style="186" customWidth="1"/>
    <col min="14" max="14" width="12.28125" style="186" customWidth="1"/>
    <col min="15" max="15" width="11.28125" style="186" customWidth="1"/>
    <col min="16" max="16" width="12.28125" style="186" bestFit="1" customWidth="1"/>
    <col min="17" max="17" width="9.140625" style="186" customWidth="1"/>
    <col min="18" max="16384" width="9.140625" style="186" customWidth="1"/>
  </cols>
  <sheetData>
    <row r="1" spans="14:17" ht="18.75" thickBot="1">
      <c r="N1" s="547" t="s">
        <v>28</v>
      </c>
      <c r="O1" s="548"/>
      <c r="P1" s="548"/>
      <c r="Q1" s="549"/>
    </row>
    <row r="2" ht="3.75" customHeight="1" thickBot="1"/>
    <row r="3" spans="1:17" ht="24" customHeight="1" thickTop="1">
      <c r="A3" s="616" t="s">
        <v>52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8"/>
    </row>
    <row r="4" spans="1:17" ht="18.75" customHeight="1" thickBot="1">
      <c r="A4" s="608" t="s">
        <v>38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10"/>
    </row>
    <row r="5" spans="1:17" s="445" customFormat="1" ht="20.25" customHeight="1" thickBot="1">
      <c r="A5" s="605" t="s">
        <v>142</v>
      </c>
      <c r="B5" s="611" t="s">
        <v>36</v>
      </c>
      <c r="C5" s="612"/>
      <c r="D5" s="612"/>
      <c r="E5" s="612"/>
      <c r="F5" s="613"/>
      <c r="G5" s="613"/>
      <c r="H5" s="613"/>
      <c r="I5" s="614"/>
      <c r="J5" s="612" t="s">
        <v>35</v>
      </c>
      <c r="K5" s="612"/>
      <c r="L5" s="612"/>
      <c r="M5" s="612"/>
      <c r="N5" s="612"/>
      <c r="O5" s="612"/>
      <c r="P5" s="612"/>
      <c r="Q5" s="615"/>
    </row>
    <row r="6" spans="1:17" s="477" customFormat="1" ht="28.5" customHeight="1" thickBot="1">
      <c r="A6" s="606"/>
      <c r="B6" s="602" t="s">
        <v>153</v>
      </c>
      <c r="C6" s="603"/>
      <c r="D6" s="604"/>
      <c r="E6" s="542" t="s">
        <v>34</v>
      </c>
      <c r="F6" s="602" t="s">
        <v>154</v>
      </c>
      <c r="G6" s="603"/>
      <c r="H6" s="604"/>
      <c r="I6" s="540" t="s">
        <v>33</v>
      </c>
      <c r="J6" s="602" t="s">
        <v>155</v>
      </c>
      <c r="K6" s="603"/>
      <c r="L6" s="604"/>
      <c r="M6" s="542" t="s">
        <v>34</v>
      </c>
      <c r="N6" s="602" t="s">
        <v>156</v>
      </c>
      <c r="O6" s="603"/>
      <c r="P6" s="604"/>
      <c r="Q6" s="542" t="s">
        <v>33</v>
      </c>
    </row>
    <row r="7" spans="1:17" s="210" customFormat="1" ht="22.5" customHeight="1" thickBot="1">
      <c r="A7" s="607"/>
      <c r="B7" s="119" t="s">
        <v>22</v>
      </c>
      <c r="C7" s="116" t="s">
        <v>21</v>
      </c>
      <c r="D7" s="116" t="s">
        <v>17</v>
      </c>
      <c r="E7" s="543"/>
      <c r="F7" s="119" t="s">
        <v>22</v>
      </c>
      <c r="G7" s="117" t="s">
        <v>21</v>
      </c>
      <c r="H7" s="116" t="s">
        <v>17</v>
      </c>
      <c r="I7" s="541"/>
      <c r="J7" s="119" t="s">
        <v>22</v>
      </c>
      <c r="K7" s="116" t="s">
        <v>21</v>
      </c>
      <c r="L7" s="117" t="s">
        <v>17</v>
      </c>
      <c r="M7" s="543"/>
      <c r="N7" s="118" t="s">
        <v>22</v>
      </c>
      <c r="O7" s="117" t="s">
        <v>21</v>
      </c>
      <c r="P7" s="116" t="s">
        <v>17</v>
      </c>
      <c r="Q7" s="543"/>
    </row>
    <row r="8" spans="1:17" s="202" customFormat="1" ht="18" customHeight="1" thickBot="1">
      <c r="A8" s="209" t="s">
        <v>51</v>
      </c>
      <c r="B8" s="208">
        <f>SUM(B9:B59)</f>
        <v>1603533</v>
      </c>
      <c r="C8" s="204">
        <f>SUM(C9:C59)</f>
        <v>70357</v>
      </c>
      <c r="D8" s="204">
        <f aca="true" t="shared" si="0" ref="D8:D59">C8+B8</f>
        <v>1673890</v>
      </c>
      <c r="E8" s="205">
        <f>D8/$D$8</f>
        <v>1</v>
      </c>
      <c r="F8" s="204">
        <f>SUM(F9:F59)</f>
        <v>1576038</v>
      </c>
      <c r="G8" s="204">
        <f>SUM(G9:G59)</f>
        <v>66434</v>
      </c>
      <c r="H8" s="204">
        <f aca="true" t="shared" si="1" ref="H8:H59">G8+F8</f>
        <v>1642472</v>
      </c>
      <c r="I8" s="207">
        <f>(D8/H8-1)</f>
        <v>0.019128484382077815</v>
      </c>
      <c r="J8" s="206">
        <f>SUM(J9:J59)</f>
        <v>7783348</v>
      </c>
      <c r="K8" s="204">
        <f>SUM(K9:K59)</f>
        <v>346980</v>
      </c>
      <c r="L8" s="204">
        <f aca="true" t="shared" si="2" ref="L8:L59">K8+J8</f>
        <v>8130328</v>
      </c>
      <c r="M8" s="205">
        <f>(L8/$L$8)</f>
        <v>1</v>
      </c>
      <c r="N8" s="204">
        <f>SUM(N9:N59)</f>
        <v>7394707</v>
      </c>
      <c r="O8" s="204">
        <f>SUM(O9:O59)</f>
        <v>339755</v>
      </c>
      <c r="P8" s="204">
        <f aca="true" t="shared" si="3" ref="P8:P59">O8+N8</f>
        <v>7734462</v>
      </c>
      <c r="Q8" s="203">
        <f>(L8/P8-1)</f>
        <v>0.051182099026409356</v>
      </c>
    </row>
    <row r="9" spans="1:17" s="187" customFormat="1" ht="18" customHeight="1" thickTop="1">
      <c r="A9" s="201" t="s">
        <v>212</v>
      </c>
      <c r="B9" s="200">
        <v>232926</v>
      </c>
      <c r="C9" s="196">
        <v>62</v>
      </c>
      <c r="D9" s="196">
        <f t="shared" si="0"/>
        <v>232988</v>
      </c>
      <c r="E9" s="199">
        <f>D9/$D$8</f>
        <v>0.1391895524795536</v>
      </c>
      <c r="F9" s="197">
        <v>243698</v>
      </c>
      <c r="G9" s="196">
        <v>165</v>
      </c>
      <c r="H9" s="196">
        <f t="shared" si="1"/>
        <v>243863</v>
      </c>
      <c r="I9" s="198">
        <f>(D9/H9-1)</f>
        <v>-0.044594710964762974</v>
      </c>
      <c r="J9" s="197">
        <v>1120311</v>
      </c>
      <c r="K9" s="196">
        <v>340</v>
      </c>
      <c r="L9" s="196">
        <f t="shared" si="2"/>
        <v>1120651</v>
      </c>
      <c r="M9" s="198">
        <f>(L9/$L$8)</f>
        <v>0.13783589050773842</v>
      </c>
      <c r="N9" s="197">
        <v>1095553</v>
      </c>
      <c r="O9" s="196">
        <v>6902</v>
      </c>
      <c r="P9" s="196">
        <f t="shared" si="3"/>
        <v>1102455</v>
      </c>
      <c r="Q9" s="195">
        <f>(L9/P9-1)</f>
        <v>0.016504982062759854</v>
      </c>
    </row>
    <row r="10" spans="1:17" s="187" customFormat="1" ht="18" customHeight="1">
      <c r="A10" s="201" t="s">
        <v>213</v>
      </c>
      <c r="B10" s="200">
        <v>182325</v>
      </c>
      <c r="C10" s="196">
        <v>111</v>
      </c>
      <c r="D10" s="196">
        <f t="shared" si="0"/>
        <v>182436</v>
      </c>
      <c r="E10" s="199">
        <f>D10/$D$8</f>
        <v>0.1089892406311048</v>
      </c>
      <c r="F10" s="197">
        <v>178112</v>
      </c>
      <c r="G10" s="196">
        <v>270</v>
      </c>
      <c r="H10" s="196">
        <f t="shared" si="1"/>
        <v>178382</v>
      </c>
      <c r="I10" s="198">
        <f>(D10/H10-1)</f>
        <v>0.02272650827998346</v>
      </c>
      <c r="J10" s="197">
        <v>840750</v>
      </c>
      <c r="K10" s="196">
        <v>630</v>
      </c>
      <c r="L10" s="196">
        <f t="shared" si="2"/>
        <v>841380</v>
      </c>
      <c r="M10" s="198">
        <f>(L10/$L$8)</f>
        <v>0.10348659980261558</v>
      </c>
      <c r="N10" s="197">
        <v>774809</v>
      </c>
      <c r="O10" s="196">
        <v>680</v>
      </c>
      <c r="P10" s="196">
        <f t="shared" si="3"/>
        <v>775489</v>
      </c>
      <c r="Q10" s="195">
        <f>(L10/P10-1)</f>
        <v>0.08496703370389525</v>
      </c>
    </row>
    <row r="11" spans="1:17" s="187" customFormat="1" ht="18" customHeight="1">
      <c r="A11" s="201" t="s">
        <v>214</v>
      </c>
      <c r="B11" s="200">
        <v>123926</v>
      </c>
      <c r="C11" s="196">
        <v>202</v>
      </c>
      <c r="D11" s="196">
        <f t="shared" si="0"/>
        <v>124128</v>
      </c>
      <c r="E11" s="199">
        <f>D11/$D$8</f>
        <v>0.07415541045110491</v>
      </c>
      <c r="F11" s="197">
        <v>143026</v>
      </c>
      <c r="G11" s="196">
        <v>80</v>
      </c>
      <c r="H11" s="196">
        <f t="shared" si="1"/>
        <v>143106</v>
      </c>
      <c r="I11" s="198">
        <f>(D11/H11-1)</f>
        <v>-0.13261498469665844</v>
      </c>
      <c r="J11" s="197">
        <v>669550</v>
      </c>
      <c r="K11" s="196">
        <v>2854</v>
      </c>
      <c r="L11" s="196">
        <f t="shared" si="2"/>
        <v>672404</v>
      </c>
      <c r="M11" s="198">
        <f>(L11/$L$8)</f>
        <v>0.0827031824546316</v>
      </c>
      <c r="N11" s="197">
        <v>690517</v>
      </c>
      <c r="O11" s="196">
        <v>5732</v>
      </c>
      <c r="P11" s="196">
        <f t="shared" si="3"/>
        <v>696249</v>
      </c>
      <c r="Q11" s="195">
        <f>(L11/P11-1)</f>
        <v>-0.034247805023777445</v>
      </c>
    </row>
    <row r="12" spans="1:17" s="187" customFormat="1" ht="18" customHeight="1">
      <c r="A12" s="201" t="s">
        <v>215</v>
      </c>
      <c r="B12" s="200">
        <v>101265</v>
      </c>
      <c r="C12" s="196">
        <v>733</v>
      </c>
      <c r="D12" s="196">
        <f aca="true" t="shared" si="4" ref="D12:D24">C12+B12</f>
        <v>101998</v>
      </c>
      <c r="E12" s="199">
        <f aca="true" t="shared" si="5" ref="E12:E24">D12/$D$8</f>
        <v>0.06093470897131831</v>
      </c>
      <c r="F12" s="197">
        <v>93989</v>
      </c>
      <c r="G12" s="196">
        <v>458</v>
      </c>
      <c r="H12" s="196">
        <f aca="true" t="shared" si="6" ref="H12:H24">G12+F12</f>
        <v>94447</v>
      </c>
      <c r="I12" s="198">
        <f aca="true" t="shared" si="7" ref="I12:I24">(D12/H12-1)</f>
        <v>0.07994960136372775</v>
      </c>
      <c r="J12" s="197">
        <v>516288</v>
      </c>
      <c r="K12" s="196">
        <v>3152</v>
      </c>
      <c r="L12" s="196">
        <f aca="true" t="shared" si="8" ref="L12:L24">K12+J12</f>
        <v>519440</v>
      </c>
      <c r="M12" s="198">
        <f aca="true" t="shared" si="9" ref="M12:M24">(L12/$L$8)</f>
        <v>0.06388918134668121</v>
      </c>
      <c r="N12" s="197">
        <v>453480</v>
      </c>
      <c r="O12" s="196">
        <v>4490</v>
      </c>
      <c r="P12" s="196">
        <f aca="true" t="shared" si="10" ref="P12:P24">O12+N12</f>
        <v>457970</v>
      </c>
      <c r="Q12" s="195">
        <f aca="true" t="shared" si="11" ref="Q12:Q24">(L12/P12-1)</f>
        <v>0.13422276568334168</v>
      </c>
    </row>
    <row r="13" spans="1:17" s="187" customFormat="1" ht="18" customHeight="1">
      <c r="A13" s="201" t="s">
        <v>216</v>
      </c>
      <c r="B13" s="200">
        <v>82835</v>
      </c>
      <c r="C13" s="196">
        <v>75</v>
      </c>
      <c r="D13" s="196">
        <f t="shared" si="4"/>
        <v>82910</v>
      </c>
      <c r="E13" s="199">
        <f t="shared" si="5"/>
        <v>0.04953133121053355</v>
      </c>
      <c r="F13" s="197">
        <v>75941</v>
      </c>
      <c r="G13" s="196">
        <v>191</v>
      </c>
      <c r="H13" s="196">
        <f t="shared" si="6"/>
        <v>76132</v>
      </c>
      <c r="I13" s="198">
        <f t="shared" si="7"/>
        <v>0.0890295802028056</v>
      </c>
      <c r="J13" s="197">
        <v>361581</v>
      </c>
      <c r="K13" s="196">
        <v>623</v>
      </c>
      <c r="L13" s="196">
        <f t="shared" si="8"/>
        <v>362204</v>
      </c>
      <c r="M13" s="198">
        <f t="shared" si="9"/>
        <v>0.04454974018268389</v>
      </c>
      <c r="N13" s="197">
        <v>328339</v>
      </c>
      <c r="O13" s="196">
        <v>397</v>
      </c>
      <c r="P13" s="196">
        <f t="shared" si="10"/>
        <v>328736</v>
      </c>
      <c r="Q13" s="195">
        <f t="shared" si="11"/>
        <v>0.10180813783704856</v>
      </c>
    </row>
    <row r="14" spans="1:17" s="187" customFormat="1" ht="18" customHeight="1">
      <c r="A14" s="201" t="s">
        <v>217</v>
      </c>
      <c r="B14" s="200">
        <v>69021</v>
      </c>
      <c r="C14" s="196">
        <v>0</v>
      </c>
      <c r="D14" s="196">
        <f t="shared" si="4"/>
        <v>69021</v>
      </c>
      <c r="E14" s="199">
        <f t="shared" si="5"/>
        <v>0.041233892310725315</v>
      </c>
      <c r="F14" s="197">
        <v>55985</v>
      </c>
      <c r="G14" s="196">
        <v>585</v>
      </c>
      <c r="H14" s="196">
        <f t="shared" si="6"/>
        <v>56570</v>
      </c>
      <c r="I14" s="198">
        <f t="shared" si="7"/>
        <v>0.22009899239879793</v>
      </c>
      <c r="J14" s="197">
        <v>301363</v>
      </c>
      <c r="K14" s="196">
        <v>744</v>
      </c>
      <c r="L14" s="196">
        <f t="shared" si="8"/>
        <v>302107</v>
      </c>
      <c r="M14" s="198">
        <f t="shared" si="9"/>
        <v>0.037158033476632185</v>
      </c>
      <c r="N14" s="197">
        <v>251272</v>
      </c>
      <c r="O14" s="196">
        <v>1434</v>
      </c>
      <c r="P14" s="196">
        <f t="shared" si="10"/>
        <v>252706</v>
      </c>
      <c r="Q14" s="195">
        <f t="shared" si="11"/>
        <v>0.1954880374822916</v>
      </c>
    </row>
    <row r="15" spans="1:17" s="187" customFormat="1" ht="18" customHeight="1">
      <c r="A15" s="201" t="s">
        <v>218</v>
      </c>
      <c r="B15" s="200">
        <v>60511</v>
      </c>
      <c r="C15" s="196">
        <v>271</v>
      </c>
      <c r="D15" s="196">
        <f t="shared" si="4"/>
        <v>60782</v>
      </c>
      <c r="E15" s="199">
        <f t="shared" si="5"/>
        <v>0.03631182455238994</v>
      </c>
      <c r="F15" s="197">
        <v>63473</v>
      </c>
      <c r="G15" s="196">
        <v>613</v>
      </c>
      <c r="H15" s="196">
        <f t="shared" si="6"/>
        <v>64086</v>
      </c>
      <c r="I15" s="198">
        <f t="shared" si="7"/>
        <v>-0.0515557219985644</v>
      </c>
      <c r="J15" s="197">
        <v>299774</v>
      </c>
      <c r="K15" s="196">
        <v>3768</v>
      </c>
      <c r="L15" s="196">
        <f t="shared" si="8"/>
        <v>303542</v>
      </c>
      <c r="M15" s="198">
        <f t="shared" si="9"/>
        <v>0.03733453312092698</v>
      </c>
      <c r="N15" s="197">
        <v>294183</v>
      </c>
      <c r="O15" s="196">
        <v>1339</v>
      </c>
      <c r="P15" s="196">
        <f t="shared" si="10"/>
        <v>295522</v>
      </c>
      <c r="Q15" s="195">
        <f t="shared" si="11"/>
        <v>0.0271384194746922</v>
      </c>
    </row>
    <row r="16" spans="1:17" s="187" customFormat="1" ht="18" customHeight="1">
      <c r="A16" s="201" t="s">
        <v>219</v>
      </c>
      <c r="B16" s="200">
        <v>45122</v>
      </c>
      <c r="C16" s="196">
        <v>9</v>
      </c>
      <c r="D16" s="196">
        <f t="shared" si="4"/>
        <v>45131</v>
      </c>
      <c r="E16" s="199">
        <f t="shared" si="5"/>
        <v>0.02696174778509938</v>
      </c>
      <c r="F16" s="197">
        <v>40174</v>
      </c>
      <c r="G16" s="196">
        <v>175</v>
      </c>
      <c r="H16" s="196">
        <f t="shared" si="6"/>
        <v>40349</v>
      </c>
      <c r="I16" s="198">
        <f t="shared" si="7"/>
        <v>0.11851594835064061</v>
      </c>
      <c r="J16" s="197">
        <v>232861</v>
      </c>
      <c r="K16" s="196">
        <v>59</v>
      </c>
      <c r="L16" s="196">
        <f t="shared" si="8"/>
        <v>232920</v>
      </c>
      <c r="M16" s="198">
        <f t="shared" si="9"/>
        <v>0.028648290696267113</v>
      </c>
      <c r="N16" s="197">
        <v>235208</v>
      </c>
      <c r="O16" s="196">
        <v>497</v>
      </c>
      <c r="P16" s="196">
        <f t="shared" si="10"/>
        <v>235705</v>
      </c>
      <c r="Q16" s="195">
        <f t="shared" si="11"/>
        <v>-0.011815616978850696</v>
      </c>
    </row>
    <row r="17" spans="1:17" s="187" customFormat="1" ht="18" customHeight="1">
      <c r="A17" s="201" t="s">
        <v>220</v>
      </c>
      <c r="B17" s="200">
        <v>32360</v>
      </c>
      <c r="C17" s="196">
        <v>11719</v>
      </c>
      <c r="D17" s="196">
        <f t="shared" si="4"/>
        <v>44079</v>
      </c>
      <c r="E17" s="199">
        <f t="shared" si="5"/>
        <v>0.026333271600881777</v>
      </c>
      <c r="F17" s="197">
        <v>36935</v>
      </c>
      <c r="G17" s="196">
        <v>9630</v>
      </c>
      <c r="H17" s="196">
        <f t="shared" si="6"/>
        <v>46565</v>
      </c>
      <c r="I17" s="198">
        <f t="shared" si="7"/>
        <v>-0.05338773757113713</v>
      </c>
      <c r="J17" s="197">
        <v>190737</v>
      </c>
      <c r="K17" s="196">
        <v>54599</v>
      </c>
      <c r="L17" s="196">
        <f t="shared" si="8"/>
        <v>245336</v>
      </c>
      <c r="M17" s="198">
        <f t="shared" si="9"/>
        <v>0.03017541235728743</v>
      </c>
      <c r="N17" s="197">
        <v>180981</v>
      </c>
      <c r="O17" s="196">
        <v>48580</v>
      </c>
      <c r="P17" s="196">
        <f t="shared" si="10"/>
        <v>229561</v>
      </c>
      <c r="Q17" s="195">
        <f t="shared" si="11"/>
        <v>0.0687181184957375</v>
      </c>
    </row>
    <row r="18" spans="1:17" s="187" customFormat="1" ht="18" customHeight="1">
      <c r="A18" s="201" t="s">
        <v>221</v>
      </c>
      <c r="B18" s="200">
        <v>43488</v>
      </c>
      <c r="C18" s="196">
        <v>5</v>
      </c>
      <c r="D18" s="196">
        <f aca="true" t="shared" si="12" ref="D18:D23">C18+B18</f>
        <v>43493</v>
      </c>
      <c r="E18" s="199">
        <f aca="true" t="shared" si="13" ref="E18:E23">D18/$D$8</f>
        <v>0.025983188859483</v>
      </c>
      <c r="F18" s="197">
        <v>40306</v>
      </c>
      <c r="G18" s="196">
        <v>181</v>
      </c>
      <c r="H18" s="196">
        <f aca="true" t="shared" si="14" ref="H18:H23">G18+F18</f>
        <v>40487</v>
      </c>
      <c r="I18" s="198">
        <f aca="true" t="shared" si="15" ref="I18:I23">(D18/H18-1)</f>
        <v>0.07424605428903108</v>
      </c>
      <c r="J18" s="197">
        <v>203367</v>
      </c>
      <c r="K18" s="196">
        <v>59</v>
      </c>
      <c r="L18" s="196">
        <f aca="true" t="shared" si="16" ref="L18:L23">K18+J18</f>
        <v>203426</v>
      </c>
      <c r="M18" s="198">
        <f aca="true" t="shared" si="17" ref="M18:M23">(L18/$L$8)</f>
        <v>0.02502063877373705</v>
      </c>
      <c r="N18" s="197">
        <v>162151</v>
      </c>
      <c r="O18" s="196">
        <v>276</v>
      </c>
      <c r="P18" s="196">
        <f aca="true" t="shared" si="18" ref="P18:P23">O18+N18</f>
        <v>162427</v>
      </c>
      <c r="Q18" s="195">
        <f aca="true" t="shared" si="19" ref="Q18:Q23">(L18/P18-1)</f>
        <v>0.25241493101516377</v>
      </c>
    </row>
    <row r="19" spans="1:17" s="187" customFormat="1" ht="18" customHeight="1">
      <c r="A19" s="201" t="s">
        <v>222</v>
      </c>
      <c r="B19" s="200">
        <v>40968</v>
      </c>
      <c r="C19" s="196">
        <v>60</v>
      </c>
      <c r="D19" s="196">
        <f t="shared" si="12"/>
        <v>41028</v>
      </c>
      <c r="E19" s="199">
        <f t="shared" si="13"/>
        <v>0.024510571184486435</v>
      </c>
      <c r="F19" s="197">
        <v>42467</v>
      </c>
      <c r="G19" s="196">
        <v>85</v>
      </c>
      <c r="H19" s="196">
        <f t="shared" si="14"/>
        <v>42552</v>
      </c>
      <c r="I19" s="198">
        <f t="shared" si="15"/>
        <v>-0.03581500282007899</v>
      </c>
      <c r="J19" s="197">
        <v>187721</v>
      </c>
      <c r="K19" s="196">
        <v>470</v>
      </c>
      <c r="L19" s="196">
        <f t="shared" si="16"/>
        <v>188191</v>
      </c>
      <c r="M19" s="198">
        <f t="shared" si="17"/>
        <v>0.023146790633785008</v>
      </c>
      <c r="N19" s="197">
        <v>199327</v>
      </c>
      <c r="O19" s="196">
        <v>1153</v>
      </c>
      <c r="P19" s="196">
        <f t="shared" si="18"/>
        <v>200480</v>
      </c>
      <c r="Q19" s="195">
        <f t="shared" si="19"/>
        <v>-0.061297885075818015</v>
      </c>
    </row>
    <row r="20" spans="1:17" s="187" customFormat="1" ht="18" customHeight="1">
      <c r="A20" s="201" t="s">
        <v>223</v>
      </c>
      <c r="B20" s="200">
        <v>32360</v>
      </c>
      <c r="C20" s="196">
        <v>8</v>
      </c>
      <c r="D20" s="196">
        <f t="shared" si="12"/>
        <v>32368</v>
      </c>
      <c r="E20" s="199">
        <f t="shared" si="13"/>
        <v>0.01933699347029972</v>
      </c>
      <c r="F20" s="197">
        <v>30690</v>
      </c>
      <c r="G20" s="196">
        <v>2</v>
      </c>
      <c r="H20" s="196">
        <f t="shared" si="14"/>
        <v>30692</v>
      </c>
      <c r="I20" s="198">
        <f t="shared" si="15"/>
        <v>0.05460706372996227</v>
      </c>
      <c r="J20" s="197">
        <v>166339</v>
      </c>
      <c r="K20" s="196">
        <v>23</v>
      </c>
      <c r="L20" s="196">
        <f t="shared" si="16"/>
        <v>166362</v>
      </c>
      <c r="M20" s="198">
        <f t="shared" si="17"/>
        <v>0.020461905103951527</v>
      </c>
      <c r="N20" s="197">
        <v>144796</v>
      </c>
      <c r="O20" s="196">
        <v>130</v>
      </c>
      <c r="P20" s="196">
        <f t="shared" si="18"/>
        <v>144926</v>
      </c>
      <c r="Q20" s="195">
        <f t="shared" si="19"/>
        <v>0.14790996784565924</v>
      </c>
    </row>
    <row r="21" spans="1:17" s="187" customFormat="1" ht="18" customHeight="1">
      <c r="A21" s="201" t="s">
        <v>224</v>
      </c>
      <c r="B21" s="200">
        <v>26374</v>
      </c>
      <c r="C21" s="196">
        <v>887</v>
      </c>
      <c r="D21" s="196">
        <f t="shared" si="12"/>
        <v>27261</v>
      </c>
      <c r="E21" s="199">
        <f t="shared" si="13"/>
        <v>0.016286016404901158</v>
      </c>
      <c r="F21" s="197">
        <v>27181</v>
      </c>
      <c r="G21" s="196">
        <v>1162</v>
      </c>
      <c r="H21" s="196">
        <f t="shared" si="14"/>
        <v>28343</v>
      </c>
      <c r="I21" s="198">
        <f t="shared" si="15"/>
        <v>-0.038175210810429405</v>
      </c>
      <c r="J21" s="197">
        <v>124291</v>
      </c>
      <c r="K21" s="196">
        <v>6031</v>
      </c>
      <c r="L21" s="196">
        <f t="shared" si="16"/>
        <v>130322</v>
      </c>
      <c r="M21" s="198">
        <f t="shared" si="17"/>
        <v>0.01602911961239448</v>
      </c>
      <c r="N21" s="197">
        <v>125395</v>
      </c>
      <c r="O21" s="196">
        <v>5545</v>
      </c>
      <c r="P21" s="196">
        <f t="shared" si="18"/>
        <v>130940</v>
      </c>
      <c r="Q21" s="195">
        <f t="shared" si="19"/>
        <v>-0.004719718955246699</v>
      </c>
    </row>
    <row r="22" spans="1:17" s="187" customFormat="1" ht="18" customHeight="1">
      <c r="A22" s="201" t="s">
        <v>225</v>
      </c>
      <c r="B22" s="200">
        <v>24903</v>
      </c>
      <c r="C22" s="196">
        <v>1002</v>
      </c>
      <c r="D22" s="196">
        <f t="shared" si="12"/>
        <v>25905</v>
      </c>
      <c r="E22" s="199">
        <f t="shared" si="13"/>
        <v>0.015475927330947672</v>
      </c>
      <c r="F22" s="197">
        <v>20848</v>
      </c>
      <c r="G22" s="196">
        <v>130</v>
      </c>
      <c r="H22" s="196">
        <f t="shared" si="14"/>
        <v>20978</v>
      </c>
      <c r="I22" s="198">
        <f t="shared" si="15"/>
        <v>0.2348650967680428</v>
      </c>
      <c r="J22" s="197">
        <v>108285</v>
      </c>
      <c r="K22" s="196">
        <v>1692</v>
      </c>
      <c r="L22" s="196">
        <f t="shared" si="16"/>
        <v>109977</v>
      </c>
      <c r="M22" s="198">
        <f t="shared" si="17"/>
        <v>0.013526760543978054</v>
      </c>
      <c r="N22" s="197">
        <v>97467</v>
      </c>
      <c r="O22" s="196">
        <v>1453</v>
      </c>
      <c r="P22" s="196">
        <f t="shared" si="18"/>
        <v>98920</v>
      </c>
      <c r="Q22" s="195">
        <f t="shared" si="19"/>
        <v>0.11177719369187211</v>
      </c>
    </row>
    <row r="23" spans="1:17" s="187" customFormat="1" ht="18" customHeight="1">
      <c r="A23" s="201" t="s">
        <v>226</v>
      </c>
      <c r="B23" s="200">
        <v>24888</v>
      </c>
      <c r="C23" s="196">
        <v>4</v>
      </c>
      <c r="D23" s="196">
        <f t="shared" si="12"/>
        <v>24892</v>
      </c>
      <c r="E23" s="199">
        <f t="shared" si="13"/>
        <v>0.014870750168768557</v>
      </c>
      <c r="F23" s="197">
        <v>24538</v>
      </c>
      <c r="G23" s="196">
        <v>1</v>
      </c>
      <c r="H23" s="196">
        <f t="shared" si="14"/>
        <v>24539</v>
      </c>
      <c r="I23" s="198">
        <f t="shared" si="15"/>
        <v>0.014385264273197862</v>
      </c>
      <c r="J23" s="197">
        <v>127027</v>
      </c>
      <c r="K23" s="196">
        <v>93</v>
      </c>
      <c r="L23" s="196">
        <f t="shared" si="16"/>
        <v>127120</v>
      </c>
      <c r="M23" s="198">
        <f t="shared" si="17"/>
        <v>0.01563528556289488</v>
      </c>
      <c r="N23" s="197">
        <v>122370</v>
      </c>
      <c r="O23" s="196">
        <v>90</v>
      </c>
      <c r="P23" s="196">
        <f t="shared" si="18"/>
        <v>122460</v>
      </c>
      <c r="Q23" s="195">
        <f t="shared" si="19"/>
        <v>0.038053241874898</v>
      </c>
    </row>
    <row r="24" spans="1:17" s="187" customFormat="1" ht="18" customHeight="1">
      <c r="A24" s="201" t="s">
        <v>227</v>
      </c>
      <c r="B24" s="200">
        <v>21873</v>
      </c>
      <c r="C24" s="196">
        <v>28</v>
      </c>
      <c r="D24" s="196">
        <f t="shared" si="4"/>
        <v>21901</v>
      </c>
      <c r="E24" s="199">
        <f t="shared" si="5"/>
        <v>0.013083894401663191</v>
      </c>
      <c r="F24" s="197">
        <v>15826</v>
      </c>
      <c r="G24" s="196">
        <v>4</v>
      </c>
      <c r="H24" s="196">
        <f t="shared" si="6"/>
        <v>15830</v>
      </c>
      <c r="I24" s="198">
        <f t="shared" si="7"/>
        <v>0.3835123183828175</v>
      </c>
      <c r="J24" s="197">
        <v>92731</v>
      </c>
      <c r="K24" s="196">
        <v>223</v>
      </c>
      <c r="L24" s="196">
        <f t="shared" si="8"/>
        <v>92954</v>
      </c>
      <c r="M24" s="198">
        <f t="shared" si="9"/>
        <v>0.011432995077197378</v>
      </c>
      <c r="N24" s="197">
        <v>73050</v>
      </c>
      <c r="O24" s="196">
        <v>386</v>
      </c>
      <c r="P24" s="196">
        <f t="shared" si="10"/>
        <v>73436</v>
      </c>
      <c r="Q24" s="195">
        <f t="shared" si="11"/>
        <v>0.2657824500245112</v>
      </c>
    </row>
    <row r="25" spans="1:17" s="187" customFormat="1" ht="18" customHeight="1">
      <c r="A25" s="201" t="s">
        <v>228</v>
      </c>
      <c r="B25" s="200">
        <v>18001</v>
      </c>
      <c r="C25" s="196">
        <v>3</v>
      </c>
      <c r="D25" s="196">
        <f t="shared" si="0"/>
        <v>18004</v>
      </c>
      <c r="E25" s="199">
        <f aca="true" t="shared" si="20" ref="E25:E38">D25/$D$8</f>
        <v>0.01075578443027917</v>
      </c>
      <c r="F25" s="197">
        <v>19729</v>
      </c>
      <c r="G25" s="196">
        <v>21</v>
      </c>
      <c r="H25" s="196">
        <f t="shared" si="1"/>
        <v>19750</v>
      </c>
      <c r="I25" s="198">
        <f aca="true" t="shared" si="21" ref="I25:I38">(D25/H25-1)</f>
        <v>-0.08840506329113929</v>
      </c>
      <c r="J25" s="197">
        <v>92902</v>
      </c>
      <c r="K25" s="196">
        <v>44</v>
      </c>
      <c r="L25" s="196">
        <f t="shared" si="2"/>
        <v>92946</v>
      </c>
      <c r="M25" s="198">
        <f aca="true" t="shared" si="22" ref="M25:M38">(L25/$L$8)</f>
        <v>0.011432011107054968</v>
      </c>
      <c r="N25" s="197">
        <v>108141</v>
      </c>
      <c r="O25" s="196">
        <v>198</v>
      </c>
      <c r="P25" s="196">
        <f t="shared" si="3"/>
        <v>108339</v>
      </c>
      <c r="Q25" s="195">
        <f aca="true" t="shared" si="23" ref="Q25:Q38">(L25/P25-1)</f>
        <v>-0.1420817987982167</v>
      </c>
    </row>
    <row r="26" spans="1:17" s="187" customFormat="1" ht="18" customHeight="1">
      <c r="A26" s="201" t="s">
        <v>229</v>
      </c>
      <c r="B26" s="200">
        <v>16830</v>
      </c>
      <c r="C26" s="196">
        <v>364</v>
      </c>
      <c r="D26" s="196">
        <f>C26+B26</f>
        <v>17194</v>
      </c>
      <c r="E26" s="199">
        <f t="shared" si="20"/>
        <v>0.010271881664864478</v>
      </c>
      <c r="F26" s="197">
        <v>19526</v>
      </c>
      <c r="G26" s="196">
        <v>480</v>
      </c>
      <c r="H26" s="196">
        <f>G26+F26</f>
        <v>20006</v>
      </c>
      <c r="I26" s="198">
        <f t="shared" si="21"/>
        <v>-0.14055783265020494</v>
      </c>
      <c r="J26" s="197">
        <v>84845</v>
      </c>
      <c r="K26" s="196">
        <v>1839</v>
      </c>
      <c r="L26" s="196">
        <f>K26+J26</f>
        <v>86684</v>
      </c>
      <c r="M26" s="198">
        <f t="shared" si="22"/>
        <v>0.010661808478083542</v>
      </c>
      <c r="N26" s="197">
        <v>88691</v>
      </c>
      <c r="O26" s="196">
        <v>2117</v>
      </c>
      <c r="P26" s="196">
        <f>O26+N26</f>
        <v>90808</v>
      </c>
      <c r="Q26" s="195">
        <f t="shared" si="23"/>
        <v>-0.045414500925028634</v>
      </c>
    </row>
    <row r="27" spans="1:17" s="187" customFormat="1" ht="18" customHeight="1">
      <c r="A27" s="201" t="s">
        <v>230</v>
      </c>
      <c r="B27" s="200">
        <v>14493</v>
      </c>
      <c r="C27" s="196">
        <v>2190</v>
      </c>
      <c r="D27" s="196">
        <f>C27+B27</f>
        <v>16683</v>
      </c>
      <c r="E27" s="199">
        <f t="shared" si="20"/>
        <v>0.00996660473507817</v>
      </c>
      <c r="F27" s="197">
        <v>15563</v>
      </c>
      <c r="G27" s="196">
        <v>2741</v>
      </c>
      <c r="H27" s="196">
        <f>G27+F27</f>
        <v>18304</v>
      </c>
      <c r="I27" s="198">
        <f t="shared" si="21"/>
        <v>-0.0885598776223776</v>
      </c>
      <c r="J27" s="197">
        <v>88917</v>
      </c>
      <c r="K27" s="196">
        <v>10304</v>
      </c>
      <c r="L27" s="196">
        <f>K27+J27</f>
        <v>99221</v>
      </c>
      <c r="M27" s="198">
        <f t="shared" si="22"/>
        <v>0.01220381268750781</v>
      </c>
      <c r="N27" s="197">
        <v>84340</v>
      </c>
      <c r="O27" s="196">
        <v>19648</v>
      </c>
      <c r="P27" s="196">
        <f>O27+N27</f>
        <v>103988</v>
      </c>
      <c r="Q27" s="195">
        <f t="shared" si="23"/>
        <v>-0.045841827903219556</v>
      </c>
    </row>
    <row r="28" spans="1:17" s="187" customFormat="1" ht="18" customHeight="1">
      <c r="A28" s="201" t="s">
        <v>231</v>
      </c>
      <c r="B28" s="200">
        <v>16509</v>
      </c>
      <c r="C28" s="196">
        <v>79</v>
      </c>
      <c r="D28" s="196">
        <f>C28+B28</f>
        <v>16588</v>
      </c>
      <c r="E28" s="199">
        <f t="shared" si="20"/>
        <v>0.009909850707035707</v>
      </c>
      <c r="F28" s="197">
        <v>15269</v>
      </c>
      <c r="G28" s="196">
        <v>37</v>
      </c>
      <c r="H28" s="196">
        <f>G28+F28</f>
        <v>15306</v>
      </c>
      <c r="I28" s="198">
        <f t="shared" si="21"/>
        <v>0.08375800339736061</v>
      </c>
      <c r="J28" s="197">
        <v>74295</v>
      </c>
      <c r="K28" s="196">
        <v>379</v>
      </c>
      <c r="L28" s="196">
        <f>K28+J28</f>
        <v>74674</v>
      </c>
      <c r="M28" s="198">
        <f t="shared" si="22"/>
        <v>0.009184623301790531</v>
      </c>
      <c r="N28" s="197">
        <v>71693</v>
      </c>
      <c r="O28" s="196">
        <v>579</v>
      </c>
      <c r="P28" s="196">
        <f>O28+N28</f>
        <v>72272</v>
      </c>
      <c r="Q28" s="195">
        <f t="shared" si="23"/>
        <v>0.03323555457161831</v>
      </c>
    </row>
    <row r="29" spans="1:17" s="187" customFormat="1" ht="18" customHeight="1">
      <c r="A29" s="201" t="s">
        <v>232</v>
      </c>
      <c r="B29" s="200">
        <v>16109</v>
      </c>
      <c r="C29" s="196">
        <v>284</v>
      </c>
      <c r="D29" s="196">
        <f t="shared" si="0"/>
        <v>16393</v>
      </c>
      <c r="E29" s="199">
        <f t="shared" si="20"/>
        <v>0.009793355596843282</v>
      </c>
      <c r="F29" s="197">
        <v>19011</v>
      </c>
      <c r="G29" s="196">
        <v>315</v>
      </c>
      <c r="H29" s="196">
        <f t="shared" si="1"/>
        <v>19326</v>
      </c>
      <c r="I29" s="198">
        <f t="shared" si="21"/>
        <v>-0.15176446238228292</v>
      </c>
      <c r="J29" s="197">
        <v>83343</v>
      </c>
      <c r="K29" s="196">
        <v>1683</v>
      </c>
      <c r="L29" s="196">
        <f t="shared" si="2"/>
        <v>85026</v>
      </c>
      <c r="M29" s="198">
        <f t="shared" si="22"/>
        <v>0.010457880666069069</v>
      </c>
      <c r="N29" s="197">
        <v>87796</v>
      </c>
      <c r="O29" s="196">
        <v>2276</v>
      </c>
      <c r="P29" s="196">
        <f t="shared" si="3"/>
        <v>90072</v>
      </c>
      <c r="Q29" s="195">
        <f t="shared" si="23"/>
        <v>-0.056021849187316786</v>
      </c>
    </row>
    <row r="30" spans="1:17" s="187" customFormat="1" ht="18" customHeight="1">
      <c r="A30" s="201" t="s">
        <v>233</v>
      </c>
      <c r="B30" s="200">
        <v>15693</v>
      </c>
      <c r="C30" s="196">
        <v>89</v>
      </c>
      <c r="D30" s="196">
        <f>C30+B30</f>
        <v>15782</v>
      </c>
      <c r="E30" s="199">
        <f t="shared" si="20"/>
        <v>0.009428337584907014</v>
      </c>
      <c r="F30" s="197">
        <v>19169</v>
      </c>
      <c r="G30" s="196">
        <v>49</v>
      </c>
      <c r="H30" s="196">
        <f>G30+F30</f>
        <v>19218</v>
      </c>
      <c r="I30" s="198">
        <f t="shared" si="21"/>
        <v>-0.17879071703611193</v>
      </c>
      <c r="J30" s="197">
        <v>76465</v>
      </c>
      <c r="K30" s="196">
        <v>336</v>
      </c>
      <c r="L30" s="196">
        <f>K30+J30</f>
        <v>76801</v>
      </c>
      <c r="M30" s="198">
        <f t="shared" si="22"/>
        <v>0.009446236363403788</v>
      </c>
      <c r="N30" s="197">
        <v>82159</v>
      </c>
      <c r="O30" s="196">
        <v>319</v>
      </c>
      <c r="P30" s="196">
        <f>O30+N30</f>
        <v>82478</v>
      </c>
      <c r="Q30" s="195">
        <f t="shared" si="23"/>
        <v>-0.06883047600572278</v>
      </c>
    </row>
    <row r="31" spans="1:17" s="187" customFormat="1" ht="18" customHeight="1">
      <c r="A31" s="201" t="s">
        <v>234</v>
      </c>
      <c r="B31" s="200">
        <v>15660</v>
      </c>
      <c r="C31" s="196">
        <v>8</v>
      </c>
      <c r="D31" s="196">
        <f>C31+B31</f>
        <v>15668</v>
      </c>
      <c r="E31" s="199">
        <f t="shared" si="20"/>
        <v>0.009360232751256057</v>
      </c>
      <c r="F31" s="197">
        <v>17409</v>
      </c>
      <c r="G31" s="196">
        <v>4</v>
      </c>
      <c r="H31" s="196">
        <f>G31+F31</f>
        <v>17413</v>
      </c>
      <c r="I31" s="198">
        <f t="shared" si="21"/>
        <v>-0.10021248492505597</v>
      </c>
      <c r="J31" s="197">
        <v>83487</v>
      </c>
      <c r="K31" s="196">
        <v>48</v>
      </c>
      <c r="L31" s="196">
        <f>K31+J31</f>
        <v>83535</v>
      </c>
      <c r="M31" s="198">
        <f t="shared" si="22"/>
        <v>0.010274493230777405</v>
      </c>
      <c r="N31" s="197">
        <v>104933</v>
      </c>
      <c r="O31" s="196">
        <v>54</v>
      </c>
      <c r="P31" s="196">
        <f>O31+N31</f>
        <v>104987</v>
      </c>
      <c r="Q31" s="195">
        <f t="shared" si="23"/>
        <v>-0.20433005991217956</v>
      </c>
    </row>
    <row r="32" spans="1:17" s="187" customFormat="1" ht="18" customHeight="1">
      <c r="A32" s="201" t="s">
        <v>235</v>
      </c>
      <c r="B32" s="200">
        <v>11735</v>
      </c>
      <c r="C32" s="196">
        <v>3484</v>
      </c>
      <c r="D32" s="196">
        <f>C32+B32</f>
        <v>15219</v>
      </c>
      <c r="E32" s="199">
        <f t="shared" si="20"/>
        <v>0.009091995292402727</v>
      </c>
      <c r="F32" s="197">
        <v>6867</v>
      </c>
      <c r="G32" s="196">
        <v>3134</v>
      </c>
      <c r="H32" s="196">
        <f>G32+F32</f>
        <v>10001</v>
      </c>
      <c r="I32" s="198">
        <f t="shared" si="21"/>
        <v>0.5217478252174783</v>
      </c>
      <c r="J32" s="197">
        <v>55353</v>
      </c>
      <c r="K32" s="196">
        <v>16228</v>
      </c>
      <c r="L32" s="196">
        <f>K32+J32</f>
        <v>71581</v>
      </c>
      <c r="M32" s="198">
        <f t="shared" si="22"/>
        <v>0.008804195845481264</v>
      </c>
      <c r="N32" s="197">
        <v>35683</v>
      </c>
      <c r="O32" s="196">
        <v>16852</v>
      </c>
      <c r="P32" s="196">
        <f>O32+N32</f>
        <v>52535</v>
      </c>
      <c r="Q32" s="195">
        <f t="shared" si="23"/>
        <v>0.3625392595412582</v>
      </c>
    </row>
    <row r="33" spans="1:17" s="187" customFormat="1" ht="18" customHeight="1">
      <c r="A33" s="201" t="s">
        <v>236</v>
      </c>
      <c r="B33" s="200">
        <v>13848</v>
      </c>
      <c r="C33" s="196">
        <v>20</v>
      </c>
      <c r="D33" s="196">
        <f>C33+B33</f>
        <v>13868</v>
      </c>
      <c r="E33" s="199">
        <f t="shared" si="20"/>
        <v>0.008284893272556739</v>
      </c>
      <c r="F33" s="197">
        <v>11554</v>
      </c>
      <c r="G33" s="196">
        <v>137</v>
      </c>
      <c r="H33" s="196">
        <f>G33+F33</f>
        <v>11691</v>
      </c>
      <c r="I33" s="198">
        <f t="shared" si="21"/>
        <v>0.18621161577281664</v>
      </c>
      <c r="J33" s="197">
        <v>64055</v>
      </c>
      <c r="K33" s="196">
        <v>269</v>
      </c>
      <c r="L33" s="196">
        <f>K33+J33</f>
        <v>64324</v>
      </c>
      <c r="M33" s="198">
        <f t="shared" si="22"/>
        <v>0.007911611930047595</v>
      </c>
      <c r="N33" s="197">
        <v>60169</v>
      </c>
      <c r="O33" s="196">
        <v>636</v>
      </c>
      <c r="P33" s="196">
        <f>O33+N33</f>
        <v>60805</v>
      </c>
      <c r="Q33" s="195">
        <f t="shared" si="23"/>
        <v>0.057873530137324325</v>
      </c>
    </row>
    <row r="34" spans="1:17" s="187" customFormat="1" ht="18" customHeight="1">
      <c r="A34" s="201" t="s">
        <v>237</v>
      </c>
      <c r="B34" s="200">
        <v>12858</v>
      </c>
      <c r="C34" s="196">
        <v>188</v>
      </c>
      <c r="D34" s="196">
        <f>C34+B34</f>
        <v>13046</v>
      </c>
      <c r="E34" s="199">
        <f t="shared" si="20"/>
        <v>0.007793821577284051</v>
      </c>
      <c r="F34" s="197">
        <v>10110</v>
      </c>
      <c r="G34" s="196">
        <v>6</v>
      </c>
      <c r="H34" s="196">
        <f>G34+F34</f>
        <v>10116</v>
      </c>
      <c r="I34" s="198">
        <f t="shared" si="21"/>
        <v>0.2896401739818111</v>
      </c>
      <c r="J34" s="197">
        <v>59259</v>
      </c>
      <c r="K34" s="196">
        <v>2421</v>
      </c>
      <c r="L34" s="196">
        <f>K34+J34</f>
        <v>61680</v>
      </c>
      <c r="M34" s="198">
        <f t="shared" si="22"/>
        <v>0.00758640979798109</v>
      </c>
      <c r="N34" s="197">
        <v>46451</v>
      </c>
      <c r="O34" s="196">
        <v>40</v>
      </c>
      <c r="P34" s="196">
        <f>O34+N34</f>
        <v>46491</v>
      </c>
      <c r="Q34" s="195">
        <f t="shared" si="23"/>
        <v>0.32670839517325945</v>
      </c>
    </row>
    <row r="35" spans="1:17" s="187" customFormat="1" ht="18" customHeight="1">
      <c r="A35" s="201" t="s">
        <v>238</v>
      </c>
      <c r="B35" s="200">
        <v>12306</v>
      </c>
      <c r="C35" s="196">
        <v>0</v>
      </c>
      <c r="D35" s="196">
        <f t="shared" si="0"/>
        <v>12306</v>
      </c>
      <c r="E35" s="199">
        <f t="shared" si="20"/>
        <v>0.007351737569374331</v>
      </c>
      <c r="F35" s="197">
        <v>8920</v>
      </c>
      <c r="G35" s="196">
        <v>6</v>
      </c>
      <c r="H35" s="196">
        <f t="shared" si="1"/>
        <v>8926</v>
      </c>
      <c r="I35" s="198">
        <f t="shared" si="21"/>
        <v>0.3786690566883262</v>
      </c>
      <c r="J35" s="197">
        <v>57905</v>
      </c>
      <c r="K35" s="196">
        <v>25</v>
      </c>
      <c r="L35" s="196">
        <f t="shared" si="2"/>
        <v>57930</v>
      </c>
      <c r="M35" s="198">
        <f t="shared" si="22"/>
        <v>0.0071251737937264034</v>
      </c>
      <c r="N35" s="197">
        <v>43302</v>
      </c>
      <c r="O35" s="196">
        <v>56</v>
      </c>
      <c r="P35" s="196">
        <f t="shared" si="3"/>
        <v>43358</v>
      </c>
      <c r="Q35" s="195">
        <f t="shared" si="23"/>
        <v>0.3360856128050187</v>
      </c>
    </row>
    <row r="36" spans="1:17" s="187" customFormat="1" ht="18" customHeight="1">
      <c r="A36" s="201" t="s">
        <v>239</v>
      </c>
      <c r="B36" s="200">
        <v>11172</v>
      </c>
      <c r="C36" s="196">
        <v>0</v>
      </c>
      <c r="D36" s="196">
        <f t="shared" si="0"/>
        <v>11172</v>
      </c>
      <c r="E36" s="199">
        <f t="shared" si="20"/>
        <v>0.006674273697793762</v>
      </c>
      <c r="F36" s="197">
        <v>10416</v>
      </c>
      <c r="G36" s="196">
        <v>2</v>
      </c>
      <c r="H36" s="196">
        <f t="shared" si="1"/>
        <v>10418</v>
      </c>
      <c r="I36" s="198">
        <f t="shared" si="21"/>
        <v>0.07237473603378763</v>
      </c>
      <c r="J36" s="197">
        <v>56537</v>
      </c>
      <c r="K36" s="196">
        <v>29</v>
      </c>
      <c r="L36" s="196">
        <f t="shared" si="2"/>
        <v>56566</v>
      </c>
      <c r="M36" s="198">
        <f t="shared" si="22"/>
        <v>0.006957406884445499</v>
      </c>
      <c r="N36" s="197">
        <v>56739</v>
      </c>
      <c r="O36" s="196">
        <v>65</v>
      </c>
      <c r="P36" s="196">
        <f t="shared" si="3"/>
        <v>56804</v>
      </c>
      <c r="Q36" s="195">
        <f t="shared" si="23"/>
        <v>-0.004189845785508073</v>
      </c>
    </row>
    <row r="37" spans="1:17" s="187" customFormat="1" ht="18" customHeight="1">
      <c r="A37" s="201" t="s">
        <v>240</v>
      </c>
      <c r="B37" s="200">
        <v>10517</v>
      </c>
      <c r="C37" s="196">
        <v>16</v>
      </c>
      <c r="D37" s="196">
        <f t="shared" si="0"/>
        <v>10533</v>
      </c>
      <c r="E37" s="199">
        <f t="shared" si="20"/>
        <v>0.0062925281828555045</v>
      </c>
      <c r="F37" s="197">
        <v>11337</v>
      </c>
      <c r="G37" s="196">
        <v>90</v>
      </c>
      <c r="H37" s="196">
        <f t="shared" si="1"/>
        <v>11427</v>
      </c>
      <c r="I37" s="198">
        <f t="shared" si="21"/>
        <v>-0.07823575741664479</v>
      </c>
      <c r="J37" s="197">
        <v>53193</v>
      </c>
      <c r="K37" s="196">
        <v>56</v>
      </c>
      <c r="L37" s="196">
        <f t="shared" si="2"/>
        <v>53249</v>
      </c>
      <c r="M37" s="198">
        <f t="shared" si="22"/>
        <v>0.006549428264148753</v>
      </c>
      <c r="N37" s="197">
        <v>59934</v>
      </c>
      <c r="O37" s="196">
        <v>347</v>
      </c>
      <c r="P37" s="196">
        <f t="shared" si="3"/>
        <v>60281</v>
      </c>
      <c r="Q37" s="195">
        <f t="shared" si="23"/>
        <v>-0.11665367196960896</v>
      </c>
    </row>
    <row r="38" spans="1:17" s="187" customFormat="1" ht="18" customHeight="1">
      <c r="A38" s="201" t="s">
        <v>241</v>
      </c>
      <c r="B38" s="200">
        <v>9896</v>
      </c>
      <c r="C38" s="196">
        <v>14</v>
      </c>
      <c r="D38" s="196">
        <f t="shared" si="0"/>
        <v>9910</v>
      </c>
      <c r="E38" s="199">
        <f t="shared" si="20"/>
        <v>0.00592034124106124</v>
      </c>
      <c r="F38" s="197">
        <v>10786</v>
      </c>
      <c r="G38" s="196">
        <v>28</v>
      </c>
      <c r="H38" s="196">
        <f t="shared" si="1"/>
        <v>10814</v>
      </c>
      <c r="I38" s="198">
        <f t="shared" si="21"/>
        <v>-0.08359533937488439</v>
      </c>
      <c r="J38" s="197">
        <v>49735</v>
      </c>
      <c r="K38" s="196">
        <v>72</v>
      </c>
      <c r="L38" s="196">
        <f t="shared" si="2"/>
        <v>49807</v>
      </c>
      <c r="M38" s="198">
        <f t="shared" si="22"/>
        <v>0.006126075110376851</v>
      </c>
      <c r="N38" s="197">
        <v>47079</v>
      </c>
      <c r="O38" s="196">
        <v>39</v>
      </c>
      <c r="P38" s="196">
        <f t="shared" si="3"/>
        <v>47118</v>
      </c>
      <c r="Q38" s="195">
        <f t="shared" si="23"/>
        <v>0.05706948512245846</v>
      </c>
    </row>
    <row r="39" spans="1:17" s="187" customFormat="1" ht="18" customHeight="1">
      <c r="A39" s="201" t="s">
        <v>242</v>
      </c>
      <c r="B39" s="200">
        <v>9045</v>
      </c>
      <c r="C39" s="196">
        <v>78</v>
      </c>
      <c r="D39" s="196">
        <f t="shared" si="0"/>
        <v>9123</v>
      </c>
      <c r="E39" s="199">
        <f aca="true" t="shared" si="24" ref="E39:E59">D39/$D$8</f>
        <v>0.005450178924541039</v>
      </c>
      <c r="F39" s="197">
        <v>7397</v>
      </c>
      <c r="G39" s="196">
        <v>80</v>
      </c>
      <c r="H39" s="196">
        <f t="shared" si="1"/>
        <v>7477</v>
      </c>
      <c r="I39" s="198">
        <f aca="true" t="shared" si="25" ref="I39:I59">(D39/H39-1)</f>
        <v>0.2201417680888056</v>
      </c>
      <c r="J39" s="197">
        <v>39628</v>
      </c>
      <c r="K39" s="196">
        <v>208</v>
      </c>
      <c r="L39" s="196">
        <f t="shared" si="2"/>
        <v>39836</v>
      </c>
      <c r="M39" s="198">
        <f aca="true" t="shared" si="26" ref="M39:M59">(L39/$L$8)</f>
        <v>0.004899679324130588</v>
      </c>
      <c r="N39" s="197">
        <v>35646</v>
      </c>
      <c r="O39" s="196">
        <v>214</v>
      </c>
      <c r="P39" s="196">
        <f t="shared" si="3"/>
        <v>35860</v>
      </c>
      <c r="Q39" s="195">
        <f aca="true" t="shared" si="27" ref="Q39:Q59">(L39/P39-1)</f>
        <v>0.11087562744004464</v>
      </c>
    </row>
    <row r="40" spans="1:17" s="187" customFormat="1" ht="18" customHeight="1">
      <c r="A40" s="201" t="s">
        <v>243</v>
      </c>
      <c r="B40" s="200">
        <v>8673</v>
      </c>
      <c r="C40" s="196">
        <v>193</v>
      </c>
      <c r="D40" s="196">
        <f t="shared" si="0"/>
        <v>8866</v>
      </c>
      <c r="E40" s="199">
        <f t="shared" si="24"/>
        <v>0.005296644343415637</v>
      </c>
      <c r="F40" s="197">
        <v>5776</v>
      </c>
      <c r="G40" s="196">
        <v>9</v>
      </c>
      <c r="H40" s="196">
        <f t="shared" si="1"/>
        <v>5785</v>
      </c>
      <c r="I40" s="198">
        <f t="shared" si="25"/>
        <v>0.5325842696629213</v>
      </c>
      <c r="J40" s="197">
        <v>43719</v>
      </c>
      <c r="K40" s="196">
        <v>271</v>
      </c>
      <c r="L40" s="196">
        <f t="shared" si="2"/>
        <v>43990</v>
      </c>
      <c r="M40" s="198">
        <f t="shared" si="26"/>
        <v>0.00541060582057698</v>
      </c>
      <c r="N40" s="197">
        <v>28033</v>
      </c>
      <c r="O40" s="196">
        <v>12</v>
      </c>
      <c r="P40" s="196">
        <f t="shared" si="3"/>
        <v>28045</v>
      </c>
      <c r="Q40" s="195">
        <f t="shared" si="27"/>
        <v>0.5685505437689429</v>
      </c>
    </row>
    <row r="41" spans="1:17" s="187" customFormat="1" ht="18" customHeight="1">
      <c r="A41" s="201" t="s">
        <v>244</v>
      </c>
      <c r="B41" s="200">
        <v>8649</v>
      </c>
      <c r="C41" s="196">
        <v>11</v>
      </c>
      <c r="D41" s="196">
        <f t="shared" si="0"/>
        <v>8660</v>
      </c>
      <c r="E41" s="199">
        <f t="shared" si="24"/>
        <v>0.0051735777141867145</v>
      </c>
      <c r="F41" s="197">
        <v>5272</v>
      </c>
      <c r="G41" s="196">
        <v>10</v>
      </c>
      <c r="H41" s="196">
        <f t="shared" si="1"/>
        <v>5282</v>
      </c>
      <c r="I41" s="198">
        <f t="shared" si="25"/>
        <v>0.6395304808784552</v>
      </c>
      <c r="J41" s="197">
        <v>32930</v>
      </c>
      <c r="K41" s="196">
        <v>23</v>
      </c>
      <c r="L41" s="196">
        <f t="shared" si="2"/>
        <v>32953</v>
      </c>
      <c r="M41" s="198">
        <f t="shared" si="26"/>
        <v>0.004053096012854586</v>
      </c>
      <c r="N41" s="197">
        <v>25689</v>
      </c>
      <c r="O41" s="196">
        <v>62</v>
      </c>
      <c r="P41" s="196">
        <f t="shared" si="3"/>
        <v>25751</v>
      </c>
      <c r="Q41" s="195">
        <f t="shared" si="27"/>
        <v>0.2796784590889674</v>
      </c>
    </row>
    <row r="42" spans="1:17" s="187" customFormat="1" ht="18" customHeight="1">
      <c r="A42" s="201" t="s">
        <v>245</v>
      </c>
      <c r="B42" s="200">
        <v>8190</v>
      </c>
      <c r="C42" s="196">
        <v>102</v>
      </c>
      <c r="D42" s="196">
        <f t="shared" si="0"/>
        <v>8292</v>
      </c>
      <c r="E42" s="199">
        <f t="shared" si="24"/>
        <v>0.004953730531874854</v>
      </c>
      <c r="F42" s="197">
        <v>6826</v>
      </c>
      <c r="G42" s="196">
        <v>71</v>
      </c>
      <c r="H42" s="196">
        <f t="shared" si="1"/>
        <v>6897</v>
      </c>
      <c r="I42" s="198">
        <f t="shared" si="25"/>
        <v>0.20226185297955634</v>
      </c>
      <c r="J42" s="197">
        <v>41602</v>
      </c>
      <c r="K42" s="196">
        <v>428</v>
      </c>
      <c r="L42" s="196">
        <f t="shared" si="2"/>
        <v>42030</v>
      </c>
      <c r="M42" s="198">
        <f t="shared" si="26"/>
        <v>0.005169533135686531</v>
      </c>
      <c r="N42" s="197">
        <v>35949</v>
      </c>
      <c r="O42" s="196">
        <v>402</v>
      </c>
      <c r="P42" s="196">
        <f t="shared" si="3"/>
        <v>36351</v>
      </c>
      <c r="Q42" s="195">
        <f t="shared" si="27"/>
        <v>0.15622678880911112</v>
      </c>
    </row>
    <row r="43" spans="1:17" s="187" customFormat="1" ht="18" customHeight="1">
      <c r="A43" s="201" t="s">
        <v>246</v>
      </c>
      <c r="B43" s="200">
        <v>7360</v>
      </c>
      <c r="C43" s="196">
        <v>23</v>
      </c>
      <c r="D43" s="196">
        <f t="shared" si="0"/>
        <v>7383</v>
      </c>
      <c r="E43" s="199">
        <f t="shared" si="24"/>
        <v>0.004410684095131699</v>
      </c>
      <c r="F43" s="197">
        <v>5249</v>
      </c>
      <c r="G43" s="196">
        <v>4</v>
      </c>
      <c r="H43" s="196">
        <f t="shared" si="1"/>
        <v>5253</v>
      </c>
      <c r="I43" s="198">
        <f t="shared" si="25"/>
        <v>0.4054825813820675</v>
      </c>
      <c r="J43" s="197">
        <v>32451</v>
      </c>
      <c r="K43" s="196">
        <v>141</v>
      </c>
      <c r="L43" s="196">
        <f t="shared" si="2"/>
        <v>32592</v>
      </c>
      <c r="M43" s="198">
        <f t="shared" si="26"/>
        <v>0.004008694360178334</v>
      </c>
      <c r="N43" s="197">
        <v>26095</v>
      </c>
      <c r="O43" s="196">
        <v>194</v>
      </c>
      <c r="P43" s="196">
        <f t="shared" si="3"/>
        <v>26289</v>
      </c>
      <c r="Q43" s="195">
        <f t="shared" si="27"/>
        <v>0.2397580737190459</v>
      </c>
    </row>
    <row r="44" spans="1:17" s="187" customFormat="1" ht="18" customHeight="1">
      <c r="A44" s="201" t="s">
        <v>247</v>
      </c>
      <c r="B44" s="200">
        <v>7021</v>
      </c>
      <c r="C44" s="196">
        <v>17</v>
      </c>
      <c r="D44" s="196">
        <f t="shared" si="0"/>
        <v>7038</v>
      </c>
      <c r="E44" s="199">
        <f t="shared" si="24"/>
        <v>0.0042045773617143305</v>
      </c>
      <c r="F44" s="197">
        <v>7830</v>
      </c>
      <c r="G44" s="196"/>
      <c r="H44" s="196">
        <f t="shared" si="1"/>
        <v>7830</v>
      </c>
      <c r="I44" s="198">
        <f t="shared" si="25"/>
        <v>-0.10114942528735638</v>
      </c>
      <c r="J44" s="197">
        <v>36310</v>
      </c>
      <c r="K44" s="196">
        <v>31</v>
      </c>
      <c r="L44" s="196">
        <f t="shared" si="2"/>
        <v>36341</v>
      </c>
      <c r="M44" s="198">
        <f t="shared" si="26"/>
        <v>0.004469807368165221</v>
      </c>
      <c r="N44" s="197">
        <v>37119</v>
      </c>
      <c r="O44" s="196">
        <v>34</v>
      </c>
      <c r="P44" s="196">
        <f t="shared" si="3"/>
        <v>37153</v>
      </c>
      <c r="Q44" s="195">
        <f t="shared" si="27"/>
        <v>-0.021855570209673547</v>
      </c>
    </row>
    <row r="45" spans="1:17" s="187" customFormat="1" ht="18" customHeight="1">
      <c r="A45" s="201" t="s">
        <v>248</v>
      </c>
      <c r="B45" s="200">
        <v>6609</v>
      </c>
      <c r="C45" s="196">
        <v>0</v>
      </c>
      <c r="D45" s="196">
        <f t="shared" si="0"/>
        <v>6609</v>
      </c>
      <c r="E45" s="199">
        <f t="shared" si="24"/>
        <v>0.003948288119290993</v>
      </c>
      <c r="F45" s="197">
        <v>5552</v>
      </c>
      <c r="G45" s="196">
        <v>5</v>
      </c>
      <c r="H45" s="196">
        <f t="shared" si="1"/>
        <v>5557</v>
      </c>
      <c r="I45" s="198">
        <f t="shared" si="25"/>
        <v>0.18931077919740869</v>
      </c>
      <c r="J45" s="197">
        <v>28749</v>
      </c>
      <c r="K45" s="196">
        <v>234</v>
      </c>
      <c r="L45" s="196">
        <f t="shared" si="2"/>
        <v>28983</v>
      </c>
      <c r="M45" s="198">
        <f t="shared" si="26"/>
        <v>0.0035648008296836242</v>
      </c>
      <c r="N45" s="197">
        <v>25952</v>
      </c>
      <c r="O45" s="196">
        <v>568</v>
      </c>
      <c r="P45" s="196">
        <f t="shared" si="3"/>
        <v>26520</v>
      </c>
      <c r="Q45" s="195">
        <f t="shared" si="27"/>
        <v>0.0928733031674207</v>
      </c>
    </row>
    <row r="46" spans="1:17" s="187" customFormat="1" ht="18" customHeight="1">
      <c r="A46" s="201" t="s">
        <v>249</v>
      </c>
      <c r="B46" s="200">
        <v>6499</v>
      </c>
      <c r="C46" s="196">
        <v>12</v>
      </c>
      <c r="D46" s="196">
        <f t="shared" si="0"/>
        <v>6511</v>
      </c>
      <c r="E46" s="199">
        <f t="shared" si="24"/>
        <v>0.00388974185878403</v>
      </c>
      <c r="F46" s="197">
        <v>6623</v>
      </c>
      <c r="G46" s="196">
        <v>38</v>
      </c>
      <c r="H46" s="196">
        <f t="shared" si="1"/>
        <v>6661</v>
      </c>
      <c r="I46" s="198">
        <f t="shared" si="25"/>
        <v>-0.02251914127007959</v>
      </c>
      <c r="J46" s="197">
        <v>28297</v>
      </c>
      <c r="K46" s="196">
        <v>97</v>
      </c>
      <c r="L46" s="196">
        <f t="shared" si="2"/>
        <v>28394</v>
      </c>
      <c r="M46" s="198">
        <f t="shared" si="26"/>
        <v>0.003492356027948688</v>
      </c>
      <c r="N46" s="197">
        <v>28705</v>
      </c>
      <c r="O46" s="196">
        <v>156</v>
      </c>
      <c r="P46" s="196">
        <f t="shared" si="3"/>
        <v>28861</v>
      </c>
      <c r="Q46" s="195">
        <f t="shared" si="27"/>
        <v>-0.01618100550916457</v>
      </c>
    </row>
    <row r="47" spans="1:17" s="187" customFormat="1" ht="18" customHeight="1">
      <c r="A47" s="201" t="s">
        <v>250</v>
      </c>
      <c r="B47" s="200">
        <v>6301</v>
      </c>
      <c r="C47" s="196">
        <v>58</v>
      </c>
      <c r="D47" s="196">
        <f t="shared" si="0"/>
        <v>6359</v>
      </c>
      <c r="E47" s="199">
        <f t="shared" si="24"/>
        <v>0.003798935413916088</v>
      </c>
      <c r="F47" s="197">
        <v>6629</v>
      </c>
      <c r="G47" s="196">
        <v>94</v>
      </c>
      <c r="H47" s="196">
        <f t="shared" si="1"/>
        <v>6723</v>
      </c>
      <c r="I47" s="198">
        <f t="shared" si="25"/>
        <v>-0.054142495909564214</v>
      </c>
      <c r="J47" s="197">
        <v>30119</v>
      </c>
      <c r="K47" s="196">
        <v>162</v>
      </c>
      <c r="L47" s="196">
        <f t="shared" si="2"/>
        <v>30281</v>
      </c>
      <c r="M47" s="198">
        <f t="shared" si="26"/>
        <v>0.003724449985289646</v>
      </c>
      <c r="N47" s="197">
        <v>30620</v>
      </c>
      <c r="O47" s="196">
        <v>493</v>
      </c>
      <c r="P47" s="196">
        <f t="shared" si="3"/>
        <v>31113</v>
      </c>
      <c r="Q47" s="195">
        <f t="shared" si="27"/>
        <v>-0.026741233567961986</v>
      </c>
    </row>
    <row r="48" spans="1:17" s="187" customFormat="1" ht="18" customHeight="1">
      <c r="A48" s="201" t="s">
        <v>251</v>
      </c>
      <c r="B48" s="200">
        <v>5646</v>
      </c>
      <c r="C48" s="196">
        <v>45</v>
      </c>
      <c r="D48" s="196">
        <f t="shared" si="0"/>
        <v>5691</v>
      </c>
      <c r="E48" s="199">
        <f t="shared" si="24"/>
        <v>0.003399864985154341</v>
      </c>
      <c r="F48" s="197">
        <v>6187</v>
      </c>
      <c r="G48" s="196">
        <v>28</v>
      </c>
      <c r="H48" s="196">
        <f t="shared" si="1"/>
        <v>6215</v>
      </c>
      <c r="I48" s="198">
        <f t="shared" si="25"/>
        <v>-0.08431214802896214</v>
      </c>
      <c r="J48" s="197">
        <v>27457</v>
      </c>
      <c r="K48" s="196">
        <v>116</v>
      </c>
      <c r="L48" s="196">
        <f t="shared" si="2"/>
        <v>27573</v>
      </c>
      <c r="M48" s="198">
        <f t="shared" si="26"/>
        <v>0.003391376092083862</v>
      </c>
      <c r="N48" s="197">
        <v>29313</v>
      </c>
      <c r="O48" s="196">
        <v>104</v>
      </c>
      <c r="P48" s="196">
        <f t="shared" si="3"/>
        <v>29417</v>
      </c>
      <c r="Q48" s="195">
        <f t="shared" si="27"/>
        <v>-0.06268484209810654</v>
      </c>
    </row>
    <row r="49" spans="1:17" s="187" customFormat="1" ht="18" customHeight="1">
      <c r="A49" s="466" t="s">
        <v>252</v>
      </c>
      <c r="B49" s="467">
        <v>2344</v>
      </c>
      <c r="C49" s="468">
        <v>2912</v>
      </c>
      <c r="D49" s="468">
        <f t="shared" si="0"/>
        <v>5256</v>
      </c>
      <c r="E49" s="469">
        <f t="shared" si="24"/>
        <v>0.003139991277802006</v>
      </c>
      <c r="F49" s="470">
        <v>1218</v>
      </c>
      <c r="G49" s="468">
        <v>2116</v>
      </c>
      <c r="H49" s="468">
        <f t="shared" si="1"/>
        <v>3334</v>
      </c>
      <c r="I49" s="471">
        <f t="shared" si="25"/>
        <v>0.576484703059388</v>
      </c>
      <c r="J49" s="470">
        <v>11361</v>
      </c>
      <c r="K49" s="468">
        <v>13206</v>
      </c>
      <c r="L49" s="468">
        <f t="shared" si="2"/>
        <v>24567</v>
      </c>
      <c r="M49" s="471">
        <f t="shared" si="26"/>
        <v>0.0030216493110733047</v>
      </c>
      <c r="N49" s="470">
        <v>5788</v>
      </c>
      <c r="O49" s="468">
        <v>11416</v>
      </c>
      <c r="P49" s="468">
        <f t="shared" si="3"/>
        <v>17204</v>
      </c>
      <c r="Q49" s="472">
        <f t="shared" si="27"/>
        <v>0.4279818646826319</v>
      </c>
    </row>
    <row r="50" spans="1:17" s="187" customFormat="1" ht="18" customHeight="1">
      <c r="A50" s="201" t="s">
        <v>253</v>
      </c>
      <c r="B50" s="200">
        <v>2229</v>
      </c>
      <c r="C50" s="196">
        <v>2784</v>
      </c>
      <c r="D50" s="196">
        <f t="shared" si="0"/>
        <v>5013</v>
      </c>
      <c r="E50" s="199">
        <f t="shared" si="24"/>
        <v>0.0029948204481775984</v>
      </c>
      <c r="F50" s="197">
        <v>2319</v>
      </c>
      <c r="G50" s="196">
        <v>4056</v>
      </c>
      <c r="H50" s="196">
        <f t="shared" si="1"/>
        <v>6375</v>
      </c>
      <c r="I50" s="198">
        <f t="shared" si="25"/>
        <v>-0.2136470588235294</v>
      </c>
      <c r="J50" s="197">
        <v>11887</v>
      </c>
      <c r="K50" s="196">
        <v>18506</v>
      </c>
      <c r="L50" s="196">
        <f t="shared" si="2"/>
        <v>30393</v>
      </c>
      <c r="M50" s="198">
        <f t="shared" si="26"/>
        <v>0.0037382255672833865</v>
      </c>
      <c r="N50" s="197">
        <v>13229</v>
      </c>
      <c r="O50" s="196">
        <v>11833</v>
      </c>
      <c r="P50" s="196">
        <f t="shared" si="3"/>
        <v>25062</v>
      </c>
      <c r="Q50" s="195">
        <f t="shared" si="27"/>
        <v>0.21271247306679442</v>
      </c>
    </row>
    <row r="51" spans="1:17" s="187" customFormat="1" ht="18" customHeight="1">
      <c r="A51" s="201" t="s">
        <v>254</v>
      </c>
      <c r="B51" s="200">
        <v>4932</v>
      </c>
      <c r="C51" s="196">
        <v>0</v>
      </c>
      <c r="D51" s="196">
        <f t="shared" si="0"/>
        <v>4932</v>
      </c>
      <c r="E51" s="199">
        <f t="shared" si="24"/>
        <v>0.002946430171636129</v>
      </c>
      <c r="F51" s="197">
        <v>4993</v>
      </c>
      <c r="G51" s="196"/>
      <c r="H51" s="196">
        <f t="shared" si="1"/>
        <v>4993</v>
      </c>
      <c r="I51" s="198">
        <f t="shared" si="25"/>
        <v>-0.012217103945523777</v>
      </c>
      <c r="J51" s="197">
        <v>29208</v>
      </c>
      <c r="K51" s="196">
        <v>52</v>
      </c>
      <c r="L51" s="196">
        <f t="shared" si="2"/>
        <v>29260</v>
      </c>
      <c r="M51" s="198">
        <f t="shared" si="26"/>
        <v>0.00359887079586457</v>
      </c>
      <c r="N51" s="197">
        <v>30170</v>
      </c>
      <c r="O51" s="196">
        <v>44</v>
      </c>
      <c r="P51" s="196">
        <f t="shared" si="3"/>
        <v>30214</v>
      </c>
      <c r="Q51" s="195">
        <f t="shared" si="27"/>
        <v>-0.03157476666446013</v>
      </c>
    </row>
    <row r="52" spans="1:17" s="187" customFormat="1" ht="18" customHeight="1">
      <c r="A52" s="201" t="s">
        <v>255</v>
      </c>
      <c r="B52" s="200">
        <v>4341</v>
      </c>
      <c r="C52" s="196">
        <v>468</v>
      </c>
      <c r="D52" s="196">
        <f t="shared" si="0"/>
        <v>4809</v>
      </c>
      <c r="E52" s="199">
        <f t="shared" si="24"/>
        <v>0.002872948640591676</v>
      </c>
      <c r="F52" s="197">
        <v>4143</v>
      </c>
      <c r="G52" s="196">
        <v>651</v>
      </c>
      <c r="H52" s="196">
        <f t="shared" si="1"/>
        <v>4794</v>
      </c>
      <c r="I52" s="198">
        <f t="shared" si="25"/>
        <v>0.0031289111389236623</v>
      </c>
      <c r="J52" s="197">
        <v>17270</v>
      </c>
      <c r="K52" s="196">
        <v>2224</v>
      </c>
      <c r="L52" s="196">
        <f t="shared" si="2"/>
        <v>19494</v>
      </c>
      <c r="M52" s="198">
        <f t="shared" si="26"/>
        <v>0.0023976892445175643</v>
      </c>
      <c r="N52" s="197">
        <v>16733</v>
      </c>
      <c r="O52" s="196">
        <v>2712</v>
      </c>
      <c r="P52" s="196">
        <f t="shared" si="3"/>
        <v>19445</v>
      </c>
      <c r="Q52" s="195">
        <f t="shared" si="27"/>
        <v>0.002519928002057137</v>
      </c>
    </row>
    <row r="53" spans="1:17" s="187" customFormat="1" ht="18" customHeight="1">
      <c r="A53" s="201" t="s">
        <v>256</v>
      </c>
      <c r="B53" s="200">
        <v>4605</v>
      </c>
      <c r="C53" s="196">
        <v>0</v>
      </c>
      <c r="D53" s="196">
        <f t="shared" si="0"/>
        <v>4605</v>
      </c>
      <c r="E53" s="199">
        <f t="shared" si="24"/>
        <v>0.0027510768330057532</v>
      </c>
      <c r="F53" s="197">
        <v>5035</v>
      </c>
      <c r="G53" s="196">
        <v>7</v>
      </c>
      <c r="H53" s="196">
        <f t="shared" si="1"/>
        <v>5042</v>
      </c>
      <c r="I53" s="198">
        <f t="shared" si="25"/>
        <v>-0.08667195557318519</v>
      </c>
      <c r="J53" s="197">
        <v>22016</v>
      </c>
      <c r="K53" s="196">
        <v>52</v>
      </c>
      <c r="L53" s="196">
        <f t="shared" si="2"/>
        <v>22068</v>
      </c>
      <c r="M53" s="198">
        <f t="shared" si="26"/>
        <v>0.0027142816378379815</v>
      </c>
      <c r="N53" s="197">
        <v>25500</v>
      </c>
      <c r="O53" s="196">
        <v>119</v>
      </c>
      <c r="P53" s="196">
        <f t="shared" si="3"/>
        <v>25619</v>
      </c>
      <c r="Q53" s="195">
        <f t="shared" si="27"/>
        <v>-0.13860806432725714</v>
      </c>
    </row>
    <row r="54" spans="1:17" s="187" customFormat="1" ht="18" customHeight="1">
      <c r="A54" s="466" t="s">
        <v>257</v>
      </c>
      <c r="B54" s="467">
        <v>3875</v>
      </c>
      <c r="C54" s="468">
        <v>57</v>
      </c>
      <c r="D54" s="468">
        <f t="shared" si="0"/>
        <v>3932</v>
      </c>
      <c r="E54" s="469">
        <f t="shared" si="24"/>
        <v>0.0023490193501365083</v>
      </c>
      <c r="F54" s="470">
        <v>2848</v>
      </c>
      <c r="G54" s="468">
        <v>59</v>
      </c>
      <c r="H54" s="468">
        <f t="shared" si="1"/>
        <v>2907</v>
      </c>
      <c r="I54" s="471">
        <f t="shared" si="25"/>
        <v>0.35259717922256617</v>
      </c>
      <c r="J54" s="470">
        <v>16351</v>
      </c>
      <c r="K54" s="468">
        <v>202</v>
      </c>
      <c r="L54" s="468">
        <f t="shared" si="2"/>
        <v>16553</v>
      </c>
      <c r="M54" s="471">
        <f t="shared" si="26"/>
        <v>0.0020359572209140884</v>
      </c>
      <c r="N54" s="470">
        <v>15435</v>
      </c>
      <c r="O54" s="468">
        <v>229</v>
      </c>
      <c r="P54" s="468">
        <f t="shared" si="3"/>
        <v>15664</v>
      </c>
      <c r="Q54" s="472">
        <f t="shared" si="27"/>
        <v>0.05675434116445355</v>
      </c>
    </row>
    <row r="55" spans="1:17" s="187" customFormat="1" ht="18" customHeight="1">
      <c r="A55" s="201" t="s">
        <v>258</v>
      </c>
      <c r="B55" s="200">
        <v>3708</v>
      </c>
      <c r="C55" s="196">
        <v>41</v>
      </c>
      <c r="D55" s="196">
        <f t="shared" si="0"/>
        <v>3749</v>
      </c>
      <c r="E55" s="199">
        <f t="shared" si="24"/>
        <v>0.002239693169802078</v>
      </c>
      <c r="F55" s="197">
        <v>2552</v>
      </c>
      <c r="G55" s="196">
        <v>30</v>
      </c>
      <c r="H55" s="196">
        <f t="shared" si="1"/>
        <v>2582</v>
      </c>
      <c r="I55" s="198">
        <f t="shared" si="25"/>
        <v>0.451975213013168</v>
      </c>
      <c r="J55" s="197">
        <v>15957</v>
      </c>
      <c r="K55" s="196">
        <v>259</v>
      </c>
      <c r="L55" s="196">
        <f t="shared" si="2"/>
        <v>16216</v>
      </c>
      <c r="M55" s="198">
        <f t="shared" si="26"/>
        <v>0.001994507478665067</v>
      </c>
      <c r="N55" s="197">
        <v>13182</v>
      </c>
      <c r="O55" s="196">
        <v>281</v>
      </c>
      <c r="P55" s="196">
        <f t="shared" si="3"/>
        <v>13463</v>
      </c>
      <c r="Q55" s="195">
        <f t="shared" si="27"/>
        <v>0.2044863700512516</v>
      </c>
    </row>
    <row r="56" spans="1:17" s="187" customFormat="1" ht="18" customHeight="1">
      <c r="A56" s="201" t="s">
        <v>259</v>
      </c>
      <c r="B56" s="200">
        <v>3660</v>
      </c>
      <c r="C56" s="196">
        <v>18</v>
      </c>
      <c r="D56" s="196">
        <f t="shared" si="0"/>
        <v>3678</v>
      </c>
      <c r="E56" s="199">
        <f t="shared" si="24"/>
        <v>0.002197277001475605</v>
      </c>
      <c r="F56" s="197">
        <v>3150</v>
      </c>
      <c r="G56" s="196">
        <v>5</v>
      </c>
      <c r="H56" s="196">
        <f t="shared" si="1"/>
        <v>3155</v>
      </c>
      <c r="I56" s="198">
        <f t="shared" si="25"/>
        <v>0.16576862123613312</v>
      </c>
      <c r="J56" s="197">
        <v>15291</v>
      </c>
      <c r="K56" s="196">
        <v>104</v>
      </c>
      <c r="L56" s="196">
        <f t="shared" si="2"/>
        <v>15395</v>
      </c>
      <c r="M56" s="198">
        <f t="shared" si="26"/>
        <v>0.0018935275428002413</v>
      </c>
      <c r="N56" s="197">
        <v>13515</v>
      </c>
      <c r="O56" s="196">
        <v>51</v>
      </c>
      <c r="P56" s="196">
        <f t="shared" si="3"/>
        <v>13566</v>
      </c>
      <c r="Q56" s="195">
        <f t="shared" si="27"/>
        <v>0.13482234999262865</v>
      </c>
    </row>
    <row r="57" spans="1:17" s="187" customFormat="1" ht="18" customHeight="1">
      <c r="A57" s="201" t="s">
        <v>260</v>
      </c>
      <c r="B57" s="200">
        <v>850</v>
      </c>
      <c r="C57" s="196">
        <v>1236</v>
      </c>
      <c r="D57" s="196">
        <f t="shared" si="0"/>
        <v>2086</v>
      </c>
      <c r="E57" s="199">
        <f t="shared" si="24"/>
        <v>0.0012461989736482087</v>
      </c>
      <c r="F57" s="197">
        <v>1141</v>
      </c>
      <c r="G57" s="196">
        <v>1364</v>
      </c>
      <c r="H57" s="196">
        <f t="shared" si="1"/>
        <v>2505</v>
      </c>
      <c r="I57" s="198">
        <f t="shared" si="25"/>
        <v>-0.16726546906187623</v>
      </c>
      <c r="J57" s="197">
        <v>6378</v>
      </c>
      <c r="K57" s="196">
        <v>6355</v>
      </c>
      <c r="L57" s="196">
        <f t="shared" si="2"/>
        <v>12733</v>
      </c>
      <c r="M57" s="198">
        <f t="shared" si="26"/>
        <v>0.0015661114779133142</v>
      </c>
      <c r="N57" s="197">
        <v>6381</v>
      </c>
      <c r="O57" s="196">
        <v>6538</v>
      </c>
      <c r="P57" s="196">
        <f t="shared" si="3"/>
        <v>12919</v>
      </c>
      <c r="Q57" s="195">
        <f t="shared" si="27"/>
        <v>-0.014397399179503112</v>
      </c>
    </row>
    <row r="58" spans="1:17" s="187" customFormat="1" ht="18" customHeight="1">
      <c r="A58" s="201" t="s">
        <v>261</v>
      </c>
      <c r="B58" s="200">
        <v>1427</v>
      </c>
      <c r="C58" s="196">
        <v>0</v>
      </c>
      <c r="D58" s="196">
        <f t="shared" si="0"/>
        <v>1427</v>
      </c>
      <c r="E58" s="199">
        <f t="shared" si="24"/>
        <v>0.0008525052422799586</v>
      </c>
      <c r="F58" s="197">
        <v>1774</v>
      </c>
      <c r="G58" s="196">
        <v>9</v>
      </c>
      <c r="H58" s="196">
        <f t="shared" si="1"/>
        <v>1783</v>
      </c>
      <c r="I58" s="198">
        <f t="shared" si="25"/>
        <v>-0.1996634885025238</v>
      </c>
      <c r="J58" s="197">
        <v>5418</v>
      </c>
      <c r="K58" s="196">
        <v>17</v>
      </c>
      <c r="L58" s="196">
        <f t="shared" si="2"/>
        <v>5435</v>
      </c>
      <c r="M58" s="198">
        <f t="shared" si="26"/>
        <v>0.0006684847154997929</v>
      </c>
      <c r="N58" s="197">
        <v>9233</v>
      </c>
      <c r="O58" s="196">
        <v>78</v>
      </c>
      <c r="P58" s="196">
        <f t="shared" si="3"/>
        <v>9311</v>
      </c>
      <c r="Q58" s="195">
        <f t="shared" si="27"/>
        <v>-0.4162818172054559</v>
      </c>
    </row>
    <row r="59" spans="1:17" s="187" customFormat="1" ht="18" customHeight="1" thickBot="1">
      <c r="A59" s="194" t="s">
        <v>262</v>
      </c>
      <c r="B59" s="193">
        <v>156797</v>
      </c>
      <c r="C59" s="189">
        <v>40387</v>
      </c>
      <c r="D59" s="189">
        <f t="shared" si="0"/>
        <v>197184</v>
      </c>
      <c r="E59" s="192">
        <f t="shared" si="24"/>
        <v>0.1177998554265812</v>
      </c>
      <c r="F59" s="190">
        <v>154669</v>
      </c>
      <c r="G59" s="189">
        <v>37016</v>
      </c>
      <c r="H59" s="189">
        <f t="shared" si="1"/>
        <v>191685</v>
      </c>
      <c r="I59" s="191">
        <f t="shared" si="25"/>
        <v>0.02868769074262456</v>
      </c>
      <c r="J59" s="190">
        <v>767682</v>
      </c>
      <c r="K59" s="189">
        <v>195199</v>
      </c>
      <c r="L59" s="189">
        <f t="shared" si="2"/>
        <v>962881</v>
      </c>
      <c r="M59" s="191">
        <f t="shared" si="26"/>
        <v>0.11843076933673524</v>
      </c>
      <c r="N59" s="190">
        <v>736412</v>
      </c>
      <c r="O59" s="189">
        <v>181905</v>
      </c>
      <c r="P59" s="189">
        <f t="shared" si="3"/>
        <v>918317</v>
      </c>
      <c r="Q59" s="188">
        <f t="shared" si="27"/>
        <v>0.04852790485202818</v>
      </c>
    </row>
    <row r="60" ht="15" thickTop="1">
      <c r="A60" s="121" t="s">
        <v>49</v>
      </c>
    </row>
    <row r="61" ht="14.25" customHeight="1">
      <c r="A61" s="94" t="s">
        <v>48</v>
      </c>
    </row>
  </sheetData>
  <sheetProtection/>
  <mergeCells count="14">
    <mergeCell ref="B6:D6"/>
    <mergeCell ref="E6:E7"/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</mergeCells>
  <conditionalFormatting sqref="Q60:Q65536 I60:I65536 I3 Q3">
    <cfRule type="cellIs" priority="2" dxfId="93" operator="lessThan" stopIfTrue="1">
      <formula>0</formula>
    </cfRule>
  </conditionalFormatting>
  <conditionalFormatting sqref="Q8:Q59 I8:I59">
    <cfRule type="cellIs" priority="3" dxfId="93" operator="lessThan" stopIfTrue="1">
      <formula>0</formula>
    </cfRule>
    <cfRule type="cellIs" priority="4" dxfId="95" operator="greaterThanOrEqual" stopIfTrue="1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 Mayo 2014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2014-08-19T19:34:47Z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AEVVZYF6TF2M-634-566</vt:lpwstr>
  </property>
  <property fmtid="{D5CDD505-2E9C-101B-9397-08002B2CF9AE}" pid="3" name="_dlc_DocIdItemGuid">
    <vt:lpwstr>b4f37da3-fd22-4d18-94b5-d2880ceeca2f</vt:lpwstr>
  </property>
  <property fmtid="{D5CDD505-2E9C-101B-9397-08002B2CF9AE}" pid="4" name="_dlc_DocIdUrl">
    <vt:lpwstr>http://www.aerocivil.gov.co/AAeronautica/Estadisticas/TAereo/EOperacionales/BolPubAnte/_layouts/DocIdRedir.aspx?ID=AEVVZYF6TF2M-634-566, AEVVZYF6TF2M-634-566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134.000000000000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2014</vt:lpwstr>
  </property>
  <property fmtid="{D5CDD505-2E9C-101B-9397-08002B2CF9AE}" pid="10" name="Transporte aéreo">
    <vt:lpwstr>Transporte aéreo</vt:lpwstr>
  </property>
  <property fmtid="{D5CDD505-2E9C-101B-9397-08002B2CF9AE}" pid="11" name="Taxis aéreos">
    <vt:lpwstr>Origen - Destino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